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denise.silva\OneDrive - FUNBIO\Área de Trabalho\Construção de Centro de Convivência e reformas - Base Maruim\5. Publicação\"/>
    </mc:Choice>
  </mc:AlternateContent>
  <xr:revisionPtr revIDLastSave="1" documentId="13_ncr:1_{50F40791-F3AA-4667-8602-60B346E89A24}" xr6:coauthVersionLast="36" xr6:coauthVersionMax="36" xr10:uidLastSave="{7B41D882-3C1F-4411-919C-5016235F94A1}"/>
  <bookViews>
    <workbookView xWindow="0" yWindow="0" windowWidth="23040" windowHeight="8652" activeTab="2" xr2:uid="{00000000-000D-0000-FFFF-FFFF00000000}"/>
  </bookViews>
  <sheets>
    <sheet name="Orçamento Sintético" sheetId="1" r:id="rId1"/>
    <sheet name="CRONOGRAMA" sheetId="2" r:id="rId2"/>
    <sheet name="MEMÓRIA" sheetId="3" r:id="rId3"/>
  </sheets>
  <externalReferences>
    <externalReference r:id="rId4"/>
  </externalReferences>
  <definedNames>
    <definedName name="_xlnm.Print_Titles" localSheetId="0">'[1]repeated header'!$4:$4</definedName>
  </definedNames>
  <calcPr calcId="191029"/>
</workbook>
</file>

<file path=xl/calcChain.xml><?xml version="1.0" encoding="utf-8"?>
<calcChain xmlns="http://schemas.openxmlformats.org/spreadsheetml/2006/main">
  <c r="E764" i="3" l="1"/>
  <c r="E759" i="3"/>
  <c r="F166" i="1"/>
  <c r="F165" i="1"/>
  <c r="F164" i="1"/>
  <c r="F163" i="1"/>
  <c r="F162" i="1"/>
  <c r="F161" i="1"/>
  <c r="F160" i="1"/>
  <c r="F159" i="1"/>
  <c r="F158" i="1"/>
  <c r="F157" i="1"/>
  <c r="F156" i="1"/>
  <c r="F140" i="1"/>
  <c r="L708" i="3"/>
  <c r="E708" i="3" s="1"/>
  <c r="F155" i="1" s="1"/>
  <c r="L685" i="3"/>
  <c r="E685" i="3" s="1"/>
  <c r="F150" i="1" s="1"/>
  <c r="L689" i="3"/>
  <c r="E689" i="3" s="1"/>
  <c r="F151" i="1" s="1"/>
  <c r="L673" i="3"/>
  <c r="E673" i="3" s="1"/>
  <c r="F147" i="1" s="1"/>
  <c r="D171" i="3"/>
  <c r="D180" i="3" s="1"/>
  <c r="F129" i="1" l="1"/>
  <c r="F128" i="1"/>
  <c r="F104" i="1"/>
  <c r="F103" i="1"/>
  <c r="B527" i="3"/>
  <c r="F67" i="1"/>
  <c r="F60" i="1"/>
  <c r="F56" i="1"/>
  <c r="F37" i="1"/>
  <c r="F35" i="1"/>
  <c r="F34" i="1"/>
  <c r="F27" i="1"/>
  <c r="F26" i="1"/>
  <c r="F25" i="1"/>
  <c r="F21" i="1"/>
  <c r="F20" i="1"/>
  <c r="F19" i="1"/>
  <c r="F17" i="1"/>
  <c r="F15" i="1"/>
  <c r="F14" i="1"/>
  <c r="E367" i="3"/>
  <c r="F66" i="1" s="1"/>
  <c r="D84" i="3"/>
  <c r="F7" i="1"/>
  <c r="D80" i="3"/>
  <c r="F8" i="1" s="1"/>
  <c r="F52" i="1" l="1"/>
  <c r="F51" i="1"/>
  <c r="F50" i="1"/>
  <c r="F49" i="1"/>
  <c r="F48" i="1"/>
  <c r="F46" i="1"/>
  <c r="F45" i="1"/>
  <c r="F44" i="1"/>
  <c r="F43" i="1"/>
  <c r="F42" i="1"/>
  <c r="F41" i="1"/>
  <c r="D267" i="3"/>
  <c r="F47" i="1" s="1"/>
  <c r="E352" i="3"/>
  <c r="E351" i="3"/>
  <c r="F80" i="1"/>
  <c r="C828" i="3"/>
  <c r="E822" i="3" s="1"/>
  <c r="F184" i="1" s="1"/>
  <c r="F182" i="1"/>
  <c r="F181" i="1"/>
  <c r="F180" i="1"/>
  <c r="F179" i="1"/>
  <c r="F178" i="1"/>
  <c r="F175" i="1"/>
  <c r="F174" i="1"/>
  <c r="F173" i="1"/>
  <c r="F172" i="1"/>
  <c r="F171" i="1"/>
  <c r="F170" i="1"/>
  <c r="F169" i="1"/>
  <c r="F168" i="1"/>
  <c r="D97" i="3"/>
  <c r="F11" i="1" s="1"/>
  <c r="D91" i="3" l="1"/>
  <c r="E64" i="3"/>
  <c r="F64" i="3"/>
  <c r="F54" i="3"/>
  <c r="F9" i="1" l="1"/>
  <c r="F10" i="1"/>
  <c r="L818" i="3" l="1"/>
  <c r="L815" i="3"/>
  <c r="L812" i="3"/>
  <c r="L809" i="3"/>
  <c r="L806" i="3"/>
  <c r="L803" i="3"/>
  <c r="E803" i="3" s="1"/>
  <c r="F177" i="1" s="1"/>
  <c r="L800" i="3"/>
  <c r="E800" i="3" s="1"/>
  <c r="F176" i="1" s="1"/>
  <c r="L797" i="3"/>
  <c r="L793" i="3"/>
  <c r="L790" i="3"/>
  <c r="L787" i="3"/>
  <c r="L784" i="3"/>
  <c r="L781" i="3"/>
  <c r="L778" i="3"/>
  <c r="L775" i="3"/>
  <c r="L698" i="3"/>
  <c r="E698" i="3" s="1"/>
  <c r="L695" i="3"/>
  <c r="E695" i="3" s="1"/>
  <c r="L681" i="3"/>
  <c r="E681" i="3" s="1"/>
  <c r="L677" i="3"/>
  <c r="E677" i="3" s="1"/>
  <c r="L669" i="3"/>
  <c r="E669" i="3" s="1"/>
  <c r="L665" i="3"/>
  <c r="E665" i="3" s="1"/>
  <c r="L661" i="3"/>
  <c r="E661" i="3" s="1"/>
  <c r="L657" i="3"/>
  <c r="E657" i="3" s="1"/>
  <c r="L653" i="3"/>
  <c r="E653" i="3" s="1"/>
  <c r="L649" i="3"/>
  <c r="E649" i="3" s="1"/>
  <c r="L645" i="3"/>
  <c r="L642" i="3"/>
  <c r="E642" i="3" s="1"/>
  <c r="L638" i="3"/>
  <c r="E638" i="3" s="1"/>
  <c r="L634" i="3"/>
  <c r="E634" i="3" s="1"/>
  <c r="L630" i="3"/>
  <c r="E630" i="3" s="1"/>
  <c r="L626" i="3"/>
  <c r="E626" i="3" s="1"/>
  <c r="L622" i="3"/>
  <c r="E622" i="3" s="1"/>
  <c r="L618" i="3"/>
  <c r="E618" i="3" s="1"/>
  <c r="L614" i="3"/>
  <c r="E614" i="3" s="1"/>
  <c r="F132" i="1" s="1"/>
  <c r="L611" i="3"/>
  <c r="E611" i="3" s="1"/>
  <c r="L600" i="3"/>
  <c r="E600" i="3" s="1"/>
  <c r="L597" i="3"/>
  <c r="E597" i="3" s="1"/>
  <c r="L594" i="3"/>
  <c r="E594" i="3" s="1"/>
  <c r="L591" i="3"/>
  <c r="E591" i="3" s="1"/>
  <c r="L588" i="3"/>
  <c r="E588" i="3" s="1"/>
  <c r="L585" i="3"/>
  <c r="E585" i="3" s="1"/>
  <c r="L582" i="3"/>
  <c r="E582" i="3" s="1"/>
  <c r="L579" i="3"/>
  <c r="E579" i="3" s="1"/>
  <c r="L576" i="3"/>
  <c r="E576" i="3" s="1"/>
  <c r="L573" i="3"/>
  <c r="E573" i="3" s="1"/>
  <c r="L570" i="3"/>
  <c r="E570" i="3" s="1"/>
  <c r="L567" i="3"/>
  <c r="E567" i="3" s="1"/>
  <c r="L564" i="3"/>
  <c r="E564" i="3" s="1"/>
  <c r="L561" i="3"/>
  <c r="E561" i="3" s="1"/>
  <c r="L558" i="3"/>
  <c r="E558" i="3" s="1"/>
  <c r="L555" i="3"/>
  <c r="E555" i="3" s="1"/>
  <c r="L552" i="3"/>
  <c r="E552" i="3" s="1"/>
  <c r="L549" i="3"/>
  <c r="E549" i="3" s="1"/>
  <c r="L546" i="3"/>
  <c r="E546" i="3" s="1"/>
  <c r="L542" i="3"/>
  <c r="E542" i="3" s="1"/>
  <c r="L539" i="3"/>
  <c r="E539" i="3" s="1"/>
  <c r="L536" i="3"/>
  <c r="E536" i="3" s="1"/>
  <c r="F106" i="1" s="1"/>
  <c r="L522" i="3"/>
  <c r="C522" i="3" s="1"/>
  <c r="F102" i="1" s="1"/>
  <c r="L519" i="3"/>
  <c r="C519" i="3" s="1"/>
  <c r="F101" i="1" s="1"/>
  <c r="L516" i="3"/>
  <c r="C516" i="3" s="1"/>
  <c r="F100" i="1" s="1"/>
  <c r="L513" i="3"/>
  <c r="C513" i="3" s="1"/>
  <c r="F99" i="1" s="1"/>
  <c r="L508" i="3"/>
  <c r="C508" i="3" s="1"/>
  <c r="F98" i="1" s="1"/>
  <c r="L505" i="3"/>
  <c r="C505" i="3" s="1"/>
  <c r="F97" i="1" s="1"/>
  <c r="L501" i="3"/>
  <c r="C501" i="3" s="1"/>
  <c r="F96" i="1" s="1"/>
  <c r="L498" i="3"/>
  <c r="C498" i="3" s="1"/>
  <c r="F95" i="1" s="1"/>
  <c r="L493" i="3"/>
  <c r="C493" i="3" s="1"/>
  <c r="F94" i="1" s="1"/>
  <c r="L489" i="3"/>
  <c r="C489" i="3" s="1"/>
  <c r="F93" i="1" s="1"/>
  <c r="L485" i="3"/>
  <c r="C485" i="3" s="1"/>
  <c r="F92" i="1" s="1"/>
  <c r="L481" i="3"/>
  <c r="C481" i="3" s="1"/>
  <c r="F91" i="1" s="1"/>
  <c r="L477" i="3"/>
  <c r="C477" i="3" s="1"/>
  <c r="F90" i="1" s="1"/>
  <c r="L473" i="3"/>
  <c r="C473" i="3" s="1"/>
  <c r="F89" i="1" s="1"/>
  <c r="L469" i="3"/>
  <c r="C469" i="3" s="1"/>
  <c r="F88" i="1" s="1"/>
  <c r="L465" i="3"/>
  <c r="C465" i="3" s="1"/>
  <c r="F87" i="1" s="1"/>
  <c r="L459" i="3"/>
  <c r="C459" i="3" s="1"/>
  <c r="F86" i="1" s="1"/>
  <c r="L456" i="3"/>
  <c r="C456" i="3" s="1"/>
  <c r="F85" i="1" s="1"/>
  <c r="L449" i="3"/>
  <c r="C449" i="3" s="1"/>
  <c r="F84" i="1" s="1"/>
  <c r="L444" i="3"/>
  <c r="C444" i="3"/>
  <c r="F83" i="1" s="1"/>
  <c r="L438" i="3"/>
  <c r="C438" i="3" s="1"/>
  <c r="F82" i="1" s="1"/>
  <c r="E422" i="3"/>
  <c r="F79" i="1" s="1"/>
  <c r="L386" i="3"/>
  <c r="K386" i="3"/>
  <c r="I386" i="3"/>
  <c r="C383" i="3"/>
  <c r="D342" i="3"/>
  <c r="E343" i="3" s="1"/>
  <c r="F61" i="1" s="1"/>
  <c r="E333" i="3"/>
  <c r="F59" i="1" s="1"/>
  <c r="E323" i="3"/>
  <c r="F58" i="1" s="1"/>
  <c r="E318" i="3"/>
  <c r="F57" i="1" s="1"/>
  <c r="E296" i="3"/>
  <c r="F55" i="1" s="1"/>
  <c r="D288" i="3"/>
  <c r="E289" i="3" s="1"/>
  <c r="F53" i="1" s="1"/>
  <c r="D242" i="3"/>
  <c r="F40" i="1" s="1"/>
  <c r="C237" i="3"/>
  <c r="E234" i="3" s="1"/>
  <c r="E224" i="3"/>
  <c r="F36" i="1" s="1"/>
  <c r="E210" i="3"/>
  <c r="E198" i="3"/>
  <c r="F31" i="1" s="1"/>
  <c r="E192" i="3"/>
  <c r="F30" i="1" s="1"/>
  <c r="D184" i="3"/>
  <c r="F28" i="1" s="1"/>
  <c r="D156" i="3"/>
  <c r="F24" i="1" s="1"/>
  <c r="D148" i="3"/>
  <c r="F23" i="1" s="1"/>
  <c r="D122" i="3"/>
  <c r="F16" i="1" s="1"/>
  <c r="M118" i="3"/>
  <c r="D109" i="3"/>
  <c r="F13" i="1" s="1"/>
  <c r="D102" i="3"/>
  <c r="F12" i="1" s="1"/>
  <c r="D71" i="3"/>
  <c r="F6" i="1" s="1"/>
  <c r="F63" i="3"/>
  <c r="E63" i="3"/>
  <c r="I63" i="3" s="1"/>
  <c r="F62" i="3"/>
  <c r="E62" i="3"/>
  <c r="I62" i="3" s="1"/>
  <c r="F61" i="3"/>
  <c r="I61" i="3" s="1"/>
  <c r="E61" i="3"/>
  <c r="F60" i="3"/>
  <c r="I60" i="3" s="1"/>
  <c r="E60" i="3"/>
  <c r="H64" i="3" s="1"/>
  <c r="F56" i="3"/>
  <c r="E56" i="3"/>
  <c r="I56" i="3" s="1"/>
  <c r="F55" i="3"/>
  <c r="E55" i="3"/>
  <c r="I55" i="3" s="1"/>
  <c r="E54" i="3"/>
  <c r="C398" i="3" s="1"/>
  <c r="C408" i="3" s="1"/>
  <c r="F53" i="3"/>
  <c r="I53" i="3" s="1"/>
  <c r="E53" i="3"/>
  <c r="F49" i="3"/>
  <c r="E49" i="3"/>
  <c r="I49" i="3" s="1"/>
  <c r="F48" i="3"/>
  <c r="E48" i="3"/>
  <c r="I48" i="3" s="1"/>
  <c r="F47" i="3"/>
  <c r="I47" i="3" s="1"/>
  <c r="E47" i="3"/>
  <c r="F46" i="3"/>
  <c r="I46" i="3" s="1"/>
  <c r="E46" i="3"/>
  <c r="F45" i="3"/>
  <c r="I45" i="3" s="1"/>
  <c r="E45" i="3"/>
  <c r="F44" i="3"/>
  <c r="I44" i="3" s="1"/>
  <c r="E44" i="3"/>
  <c r="F43" i="3"/>
  <c r="I43" i="3" s="1"/>
  <c r="E43" i="3"/>
  <c r="F42" i="3"/>
  <c r="I42" i="3" s="1"/>
  <c r="E42" i="3"/>
  <c r="F41" i="3"/>
  <c r="I41" i="3" s="1"/>
  <c r="E41" i="3"/>
  <c r="F40" i="3"/>
  <c r="I40" i="3" s="1"/>
  <c r="E40" i="3"/>
  <c r="F39" i="3"/>
  <c r="I39" i="3" s="1"/>
  <c r="E39" i="3"/>
  <c r="F38" i="3"/>
  <c r="I38" i="3" s="1"/>
  <c r="E38" i="3"/>
  <c r="I37" i="3"/>
  <c r="F37" i="3"/>
  <c r="E37" i="3"/>
  <c r="F31" i="3"/>
  <c r="E31" i="3"/>
  <c r="I32" i="3" s="1"/>
  <c r="F30" i="3"/>
  <c r="E30" i="3"/>
  <c r="I31" i="3" s="1"/>
  <c r="F29" i="3"/>
  <c r="E29" i="3"/>
  <c r="F28" i="3"/>
  <c r="I28" i="3" s="1"/>
  <c r="E28" i="3"/>
  <c r="F27" i="3"/>
  <c r="E27" i="3"/>
  <c r="F26" i="3"/>
  <c r="I26" i="3" s="1"/>
  <c r="E26" i="3"/>
  <c r="F25" i="3"/>
  <c r="I25" i="3" s="1"/>
  <c r="E25" i="3"/>
  <c r="F24" i="3"/>
  <c r="I24" i="3" s="1"/>
  <c r="E24" i="3"/>
  <c r="F23" i="3"/>
  <c r="I23" i="3" s="1"/>
  <c r="E23" i="3"/>
  <c r="F22" i="3"/>
  <c r="I22" i="3" s="1"/>
  <c r="E22" i="3"/>
  <c r="I21" i="3"/>
  <c r="F21" i="3"/>
  <c r="E21" i="3"/>
  <c r="F16" i="3"/>
  <c r="I16" i="3" s="1"/>
  <c r="E16" i="3"/>
  <c r="C403" i="3" s="1"/>
  <c r="F15" i="3"/>
  <c r="I15" i="3" s="1"/>
  <c r="E15" i="3"/>
  <c r="F14" i="3"/>
  <c r="I14" i="3" s="1"/>
  <c r="E14" i="3"/>
  <c r="F13" i="3"/>
  <c r="I13" i="3" s="1"/>
  <c r="E13" i="3"/>
  <c r="F12" i="3"/>
  <c r="E12" i="3"/>
  <c r="F11" i="3"/>
  <c r="E11" i="3"/>
  <c r="F10" i="3"/>
  <c r="E10" i="3"/>
  <c r="F9" i="3"/>
  <c r="E9" i="3"/>
  <c r="C360" i="3" l="1"/>
  <c r="C363" i="3" s="1"/>
  <c r="E361" i="3" s="1"/>
  <c r="F65" i="1" s="1"/>
  <c r="C413" i="3"/>
  <c r="C418" i="3" s="1"/>
  <c r="E418" i="3" s="1"/>
  <c r="F78" i="1" s="1"/>
  <c r="H57" i="3"/>
  <c r="F131" i="1"/>
  <c r="F133" i="1"/>
  <c r="F135" i="1"/>
  <c r="F137" i="1"/>
  <c r="F139" i="1"/>
  <c r="F141" i="1"/>
  <c r="F143" i="1"/>
  <c r="F145" i="1"/>
  <c r="F148" i="1"/>
  <c r="F152" i="1"/>
  <c r="F134" i="1"/>
  <c r="F136" i="1"/>
  <c r="F138" i="1"/>
  <c r="F142" i="1"/>
  <c r="F144" i="1"/>
  <c r="F146" i="1"/>
  <c r="F149" i="1"/>
  <c r="F153" i="1"/>
  <c r="E205" i="3"/>
  <c r="F32" i="1" s="1"/>
  <c r="F33" i="1"/>
  <c r="C349" i="3"/>
  <c r="E349" i="3" s="1"/>
  <c r="F39" i="1"/>
  <c r="C386" i="3"/>
  <c r="F73" i="1" s="1"/>
  <c r="F70" i="1"/>
  <c r="H34" i="3"/>
  <c r="M386" i="3"/>
  <c r="C387" i="3" s="1"/>
  <c r="F74" i="1" s="1"/>
  <c r="H50" i="3"/>
  <c r="H382" i="3"/>
  <c r="H385" i="3" s="1"/>
  <c r="M385" i="3" s="1"/>
  <c r="I64" i="3"/>
  <c r="K381" i="3" s="1"/>
  <c r="K383" i="3" s="1"/>
  <c r="I27" i="3"/>
  <c r="I34" i="3" s="1"/>
  <c r="I381" i="3" s="1"/>
  <c r="I57" i="3"/>
  <c r="L381" i="3" s="1"/>
  <c r="L383" i="3" s="1"/>
  <c r="I50" i="3"/>
  <c r="J381" i="3" s="1"/>
  <c r="J383" i="3" s="1"/>
  <c r="E17" i="3"/>
  <c r="E34" i="3"/>
  <c r="C350" i="3"/>
  <c r="E350" i="3" s="1"/>
  <c r="C404" i="3"/>
  <c r="C409" i="3" s="1"/>
  <c r="E409" i="3" s="1"/>
  <c r="E353" i="3" l="1"/>
  <c r="E356" i="3" s="1"/>
  <c r="F77" i="1"/>
  <c r="M382" i="3"/>
  <c r="I383" i="3"/>
  <c r="M381" i="3"/>
  <c r="C382" i="3" s="1"/>
  <c r="F69" i="1" s="1"/>
  <c r="H17" i="3"/>
  <c r="C394" i="3"/>
  <c r="C399" i="3" s="1"/>
  <c r="E394" i="3" s="1"/>
  <c r="C381" i="3" l="1"/>
  <c r="F63" i="1"/>
  <c r="F64" i="1"/>
  <c r="F76" i="1"/>
  <c r="C385" i="3"/>
  <c r="F72" i="1" s="1"/>
  <c r="H380" i="3" l="1"/>
  <c r="F68" i="1"/>
  <c r="H384" i="3" l="1"/>
  <c r="M384" i="3" s="1"/>
  <c r="M380" i="3"/>
  <c r="H383" i="3"/>
  <c r="M383" i="3" s="1"/>
  <c r="C384" i="3" s="1"/>
  <c r="F71" i="1" s="1"/>
  <c r="L701" i="3"/>
  <c r="E704" i="3" s="1"/>
  <c r="F154" i="1" s="1"/>
</calcChain>
</file>

<file path=xl/sharedStrings.xml><?xml version="1.0" encoding="utf-8"?>
<sst xmlns="http://schemas.openxmlformats.org/spreadsheetml/2006/main" count="2194" uniqueCount="1110">
  <si>
    <t>Bancos</t>
  </si>
  <si>
    <t>B.D.I.</t>
  </si>
  <si>
    <t>Encargos Sociais</t>
  </si>
  <si>
    <t xml:space="preserve">SINAPI - 12/2024 - Bahia
SBC - 02/2025 - Bahia
SICRO3 - 10/2024 - Bahia
EMBASA - 05/2024 - sem_encargos
</t>
  </si>
  <si>
    <t>25,0%</t>
  </si>
  <si>
    <t>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</si>
  <si>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</si>
  <si>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</si>
  <si>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</si>
  <si>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</si>
  <si>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</si>
  <si>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</si>
  <si>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</si>
  <si>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Total</t>
  </si>
  <si>
    <t xml:space="preserve"> 1 </t>
  </si>
  <si>
    <t xml:space="preserve">  </t>
  </si>
  <si>
    <t>SERVIÇOS INICIAIS</t>
  </si>
  <si>
    <t/>
  </si>
  <si>
    <t xml:space="preserve"> 1.1 </t>
  </si>
  <si>
    <t xml:space="preserve"> 93584 </t>
  </si>
  <si>
    <t>SINAPI</t>
  </si>
  <si>
    <t>EXECUÇÃO DE DEPÓSITO EM CANTEIRO DE OBRA EM CHAPA DE MADEIRA COMPENSADA, NÃO INCLUSO MOBILIÁRIO. AF_04/2016</t>
  </si>
  <si>
    <t>m²</t>
  </si>
  <si>
    <t xml:space="preserve"> 1.2 </t>
  </si>
  <si>
    <t xml:space="preserve"> 73805/001 </t>
  </si>
  <si>
    <t>BARRACAO DE OBRA PARA ALOJAMENTO/ESCRITORIO, PISO EM PINHO 3A, PAREDES EM COMPENSADO 10MM, COBERTURA EM TELHA FIBROCIMENTO 6MM, INCLUSO INSTALACOES ELETRICAS E ESQUADRIAS. REAPROVEITADO 5 VEZES</t>
  </si>
  <si>
    <t xml:space="preserve"> 1.3 </t>
  </si>
  <si>
    <t xml:space="preserve"> 103689 </t>
  </si>
  <si>
    <t>FORNECIMENTO E INSTALAÇÃO DE PLACA DE OBRA COM CHAPA GALVANIZADA E ESTRUTURA DE MADEIRA. AF_03/2022_PS</t>
  </si>
  <si>
    <t xml:space="preserve"> 1.4 </t>
  </si>
  <si>
    <t xml:space="preserve"> 97647 </t>
  </si>
  <si>
    <t>REMOÇÃO DE TELHAS DE FIBROCIMENTO METÁLICA E CERÂMICA, DE FORMA MANUAL, SEM REAPROVEITAMENTO. AF_09/2023</t>
  </si>
  <si>
    <t xml:space="preserve"> 1.5 </t>
  </si>
  <si>
    <t xml:space="preserve"> 97650 </t>
  </si>
  <si>
    <t>REMOÇÃO DE TRAMA DE MADEIRA PARA COBERTURA, DE FORMA MANUAL, SEM REAPROVEITAMENTO. AF_09/2023</t>
  </si>
  <si>
    <t xml:space="preserve"> 1.6 </t>
  </si>
  <si>
    <t xml:space="preserve"> 97640 </t>
  </si>
  <si>
    <t>REMOÇÃO DE FORROS DE DRYWALL, PVC E FIBROMINERAL, DE FORMA MANUAL, SEM REAPROVEITAMENTO. AF_09/2023</t>
  </si>
  <si>
    <t xml:space="preserve"> 1.7 </t>
  </si>
  <si>
    <t xml:space="preserve"> 97644 </t>
  </si>
  <si>
    <t>REMOÇÃO DE PORTAS, DE FORMA MANUAL, SEM REAPROVEITAMENTO. AF_09/2023</t>
  </si>
  <si>
    <t xml:space="preserve"> 1.8 </t>
  </si>
  <si>
    <t xml:space="preserve"> 97621 </t>
  </si>
  <si>
    <t>DEMOLIÇÃO DE ALVENARIA DE BLOCO FURADO, DE FORMA MANUAL, COM REAPROVEITAMENTO. AF_09/2023</t>
  </si>
  <si>
    <t>m³</t>
  </si>
  <si>
    <t xml:space="preserve"> 1.9 </t>
  </si>
  <si>
    <t xml:space="preserve"> 99059 </t>
  </si>
  <si>
    <t>LOCAÇÃO CONVENCIONAL DE OBRA, UTILIZANDO GABARITO DE TÁBUAS CORRIDAS PONTALETADAS A CADA 2,00M -  2 UTILIZAÇÕES. AF_03/2024</t>
  </si>
  <si>
    <t>M</t>
  </si>
  <si>
    <t xml:space="preserve"> 1.10 </t>
  </si>
  <si>
    <t xml:space="preserve"> 95135 </t>
  </si>
  <si>
    <t>LOCACAO DE ANDAIME METALICO TUBULAR TIPO TORRE</t>
  </si>
  <si>
    <t>M/MES</t>
  </si>
  <si>
    <t xml:space="preserve"> 1.11 </t>
  </si>
  <si>
    <t xml:space="preserve"> 97064 </t>
  </si>
  <si>
    <t>MONTAGEM E DESMONTAGEM DE ANDAIME TUBULAR TIPO "TORRE" (EXCLUSIVE ANDAIME E LIMPEZA). AF_03/2024</t>
  </si>
  <si>
    <t xml:space="preserve"> 1.12 </t>
  </si>
  <si>
    <t xml:space="preserve"> 99833 </t>
  </si>
  <si>
    <t>LAVADORA DE ALTA PRESSAO (LAVA-JATO) PARA AGUA FRIA, PRESSAO DE OPERACAO ENTRE 1400 E 1900 LIB/POL2, VAZAO MAXIMA ENTRE 400 E 700 L/H - CHP DIURNO. AF_05/2023</t>
  </si>
  <si>
    <t>CHP</t>
  </si>
  <si>
    <t xml:space="preserve"> 2 </t>
  </si>
  <si>
    <t>ADMINISTRAÇÃO DA OBRA</t>
  </si>
  <si>
    <t xml:space="preserve"> 2.1 </t>
  </si>
  <si>
    <t xml:space="preserve"> 90778 </t>
  </si>
  <si>
    <t>ENGENHEIRO CIVIL DE OBRA PLENO COM ENCARGOS COMPLEMENTARES</t>
  </si>
  <si>
    <t>H</t>
  </si>
  <si>
    <t xml:space="preserve"> 2.2 </t>
  </si>
  <si>
    <t xml:space="preserve"> 93572 </t>
  </si>
  <si>
    <t>ENCARREGADO GERAL DE OBRAS COM ENCARGOS COMPLEMENTARES</t>
  </si>
  <si>
    <t>MES</t>
  </si>
  <si>
    <t xml:space="preserve"> 2.3 </t>
  </si>
  <si>
    <t xml:space="preserve"> 92145 </t>
  </si>
  <si>
    <t>CAMINHONETE CABINE SIMPLES COM MOTOR 1.6 FLEX, CÂMBIO MANUAL, POTÊNCIA 101/104 CV, 2 PORTAS - CHP DIURNO. AF_11/2015</t>
  </si>
  <si>
    <t xml:space="preserve"> 3 </t>
  </si>
  <si>
    <t>TRANSPORTE E TRABALHOS EM TERRA</t>
  </si>
  <si>
    <t xml:space="preserve"> 3.1 </t>
  </si>
  <si>
    <t xml:space="preserve"> 100197 </t>
  </si>
  <si>
    <t>TRANSPORTE HORIZONTAL MANUAL, DE SACOS DE 20 KG (UNIDADE: KGXKM). AF_07/2019</t>
  </si>
  <si>
    <t>KGXKM</t>
  </si>
  <si>
    <t xml:space="preserve"> 3.2 </t>
  </si>
  <si>
    <t xml:space="preserve"> 023725 </t>
  </si>
  <si>
    <t>SBC</t>
  </si>
  <si>
    <t>REMOCAO DE ENTULHO CARGA MANUAL EM CAMINHAO BASCULANTE 6M3</t>
  </si>
  <si>
    <t xml:space="preserve"> 3.3 </t>
  </si>
  <si>
    <t xml:space="preserve"> 93358 </t>
  </si>
  <si>
    <t>ESCAVAÇÃO MANUAL DE VALA. AF_09/2024</t>
  </si>
  <si>
    <t xml:space="preserve"> 3.4 </t>
  </si>
  <si>
    <t xml:space="preserve"> 5680 </t>
  </si>
  <si>
    <t>RETROESCAVADEIRA SOBRE RODAS COM CARREGADEIRA, TRAÇÃO 4X2, POTÊNCIA LÍQ. 79 HP, CAÇAMBA CARREG. CAP. MÍN. 1 M3, CAÇAMBA RETRO CAP. 0,20 M3, PESO OPERACIONAL MÍN. 6.570 KG, PROFUNDIDADE ESCAVAÇÃO MÁX. 4,37 M - CHP DIURNO. AF_06/2014</t>
  </si>
  <si>
    <t xml:space="preserve"> 3.5 </t>
  </si>
  <si>
    <t xml:space="preserve"> 67826 </t>
  </si>
  <si>
    <t>CAMINHÃO BASCULANTE 6 M3 TOCO, PESO BRUTO TOTAL 16.000 KG, CARGA ÚTIL MÁXIMA 11.130 KG, DISTÂNCIA ENTRE EIXOS 5,36 M, POTÊNCIA 185 CV, INCLUSIVE CAÇAMBA METÁLICA - CHP DIURNO. AF_06/2014</t>
  </si>
  <si>
    <t xml:space="preserve"> 3.6 </t>
  </si>
  <si>
    <t xml:space="preserve"> 93382 </t>
  </si>
  <si>
    <t>REATERRO MANUAL DE VALAS, COM COMPACTADOR DE SOLOS DE PERCUSSÃO. AF_08/2023</t>
  </si>
  <si>
    <t xml:space="preserve"> 4 </t>
  </si>
  <si>
    <t>INFRA e SUPRA - ESTRUTURA-ESTRUTURA</t>
  </si>
  <si>
    <t xml:space="preserve"> 4.1 </t>
  </si>
  <si>
    <t xml:space="preserve"> 94974 </t>
  </si>
  <si>
    <t>CONCRETO MAGRO PARA LASTRO, TRAÇO 1:4,5:4,5 (EM MASSA SECA DE CIMENTO/ AREIA MÉDIA/ BRITA 1) - PREPARO MANUAL. AF_05/2021</t>
  </si>
  <si>
    <t xml:space="preserve"> 4.2 </t>
  </si>
  <si>
    <t xml:space="preserve"> 96531 </t>
  </si>
  <si>
    <t>FABRICAÇÃO, MONTAGEM E DESMONTAGEM DE FÔRMA PARA BLOCO DE COROAMENTO, EM MADEIRA SERRADA, E=25 MM, 2 UTILIZAÇÕES. AF_01/2024</t>
  </si>
  <si>
    <t xml:space="preserve"> 4.3 </t>
  </si>
  <si>
    <t xml:space="preserve"> 92762 </t>
  </si>
  <si>
    <t>ARMAÇÃO DE PILAR OU VIGA DE ESTRUTURA CONVENCIONAL DE CONCRETO ARMADO UTILIZANDO AÇO CA-50 DE 10,0 MM - MONTAGEM. AF_06/2022</t>
  </si>
  <si>
    <t>KG</t>
  </si>
  <si>
    <t xml:space="preserve"> 4.4 </t>
  </si>
  <si>
    <t xml:space="preserve"> 94964 </t>
  </si>
  <si>
    <t>CONCRETO FCK = 20MPA, TRAÇO 1:2,7:3 (EM MASSA SECA DE CIMENTO/ AREIA MÉDIA/ BRITA 1) - PREPARO MECÂNICO COM BETONEIRA 400 L. AF_05/2021</t>
  </si>
  <si>
    <t xml:space="preserve"> 4.5 </t>
  </si>
  <si>
    <t xml:space="preserve"> 101963 </t>
  </si>
  <si>
    <t>LAJE PRÉ-MOLDADA UNIDIRECIONAL, BIAPOIADA, PARA PISO, ENCHIMENTO EM CERÂMICA, VIGOTA CONVENCIONAL, ALTURA TOTAL DA LAJE (ENCHIMENTO+CAPA) = (8+4). AF_11/2020_PA</t>
  </si>
  <si>
    <t xml:space="preserve"> 4.6 </t>
  </si>
  <si>
    <t xml:space="preserve"> 101792 </t>
  </si>
  <si>
    <t>ESCORAMENTO DE FÔRMAS DE LAJE EM MADEIRA NÃO APARELHADA, PÉ-DIREITO SIMPLES, INCLUSO TRAVAMENTO, 4 UTILIZAÇÕES. AF_09/2020</t>
  </si>
  <si>
    <t xml:space="preserve"> 4.7 </t>
  </si>
  <si>
    <t xml:space="preserve"> 040049 </t>
  </si>
  <si>
    <t>PILAR TRONCO MADEIRA EUCALIPTO AUTOCLAVADO 23 A 25cm 6,5m</t>
  </si>
  <si>
    <t xml:space="preserve"> 5 </t>
  </si>
  <si>
    <t>PAREDES E PAINÉIS</t>
  </si>
  <si>
    <t xml:space="preserve"> 5.1 </t>
  </si>
  <si>
    <t xml:space="preserve"> 103329 </t>
  </si>
  <si>
    <t>ALVENARIA DE VEDAÇÃO DE BLOCOS CERÂMICOS FURADOS NA HORIZONTAL DE 9X19X19 CM (ESPESSURA 9 CM) E ARGAMASSA DE ASSENTAMENTO COM PREPARO MANUAL. AF_12/2021</t>
  </si>
  <si>
    <t xml:space="preserve"> 5.2 </t>
  </si>
  <si>
    <t xml:space="preserve"> 023390 </t>
  </si>
  <si>
    <t>FORNECIMENTO JANELA ALUMINIO MAXIM-AIR CONVENCIONAL</t>
  </si>
  <si>
    <t xml:space="preserve"> 5.3 </t>
  </si>
  <si>
    <t xml:space="preserve"> 112636 </t>
  </si>
  <si>
    <t>JANELA DE CORRER 2 FOLHAS EM ALUMINIO NATURAL COM VIDRO 4MM</t>
  </si>
  <si>
    <t xml:space="preserve"> 5.4 </t>
  </si>
  <si>
    <t xml:space="preserve"> 150070 </t>
  </si>
  <si>
    <t>VIDRO LISO INCOLOR 5mm ENGAVETADO COM MASSA</t>
  </si>
  <si>
    <t xml:space="preserve"> 5.5 </t>
  </si>
  <si>
    <t xml:space="preserve"> 91299 </t>
  </si>
  <si>
    <t>PORTA DE MADEIRA, TIPO MEXICANA, MACIÇA (PESADA OU SUPERPESADA), 80X210CM, ESPESSURA DE 3,5CM, INCLUSO DOBRADIÇAS - FORNECIMENTO E INSTALAÇÃO. AF_12/2019</t>
  </si>
  <si>
    <t>UN</t>
  </si>
  <si>
    <t xml:space="preserve"> 5.6 </t>
  </si>
  <si>
    <t xml:space="preserve"> 100668 </t>
  </si>
  <si>
    <t>JANELA DE MADEIRA (CEDRINHO/ANGELIM OU EQUIV.) TIPO MAXIM-AR, PARA VIDRO, COM BATENTE, ALIZAR E FERRAGENS, EXCLUSIVE VIDRO, ACABAMENTO E CONTRAMARCO, FIXAÇÃO C/ PARAFUSO E ESPUMA - FORNECIMENTO E INSTALAÇÃO. AF_11/2024</t>
  </si>
  <si>
    <t xml:space="preserve"> 5.7 </t>
  </si>
  <si>
    <t xml:space="preserve"> 91338 </t>
  </si>
  <si>
    <t>PORTA DE ALUMÍNIO DE ABRIR COM LAMBRI, COM GUARNIÇÃO, FIXAÇÃO COM PARAFUSOS - FORNECIMENTO E INSTALAÇÃO. AF_12/2019</t>
  </si>
  <si>
    <t xml:space="preserve"> 5.8 </t>
  </si>
  <si>
    <t xml:space="preserve"> 91304 </t>
  </si>
  <si>
    <t>FECHADURA DE EMBUTIR COM CILINDRO, EXTERNA, COMPLETA, ACABAMENTO PADRÃO POPULAR, INCLUSO EXECUÇÃO DE FURO - FORNECIMENTO E INSTALAÇÃO. AF_12/2019</t>
  </si>
  <si>
    <t xml:space="preserve"> 5.9 </t>
  </si>
  <si>
    <t xml:space="preserve"> 96116 </t>
  </si>
  <si>
    <t>FORRO EM RÉGUAS DE PVC, FRISADO, PARA AMBIENTES COMERCIAIS, INCLUSIVE ESTRUTURA BIDIRECIONAL DE FIXAÇÃO. AF_08/2023_PS</t>
  </si>
  <si>
    <t xml:space="preserve"> 5.10 </t>
  </si>
  <si>
    <t xml:space="preserve"> 91295 </t>
  </si>
  <si>
    <t>PORTA DE MADEIRA FRISADA, SEMI-OCA (LEVE OU MÉDIA), 60X210CM, ESPESSURA DE 3CM, INCLUSO DOBRADIÇAS - FORNECIMENTO E INSTALAÇÃO. AF_12/2019</t>
  </si>
  <si>
    <t xml:space="preserve"> 5.11 </t>
  </si>
  <si>
    <t xml:space="preserve"> 91297 </t>
  </si>
  <si>
    <t>PORTA DE MADEIRA FRISADA, SEMI-OCA (LEVE OU MÉDIA), 80X210CM, ESPESSURA DE 3,5CM, INCLUSO DOBRADIÇAS - FORNECIMENTO E INSTALAÇÃO. AF_12/2019</t>
  </si>
  <si>
    <t xml:space="preserve"> 5.12 </t>
  </si>
  <si>
    <t xml:space="preserve"> 90823 </t>
  </si>
  <si>
    <t>PORTA DE MADEIRA PARA PINTURA, SEMI-OCA (LEVE OU MÉDIA), 90X210CM, ESPESSURA DE 3,5CM, INCLUSO DOBRADIÇAS - FORNECIMENTO E INSTALAÇÃO. AF_12/2019</t>
  </si>
  <si>
    <t xml:space="preserve"> 5.13 </t>
  </si>
  <si>
    <t xml:space="preserve"> 91306 </t>
  </si>
  <si>
    <t>FECHADURA DE EMBUTIR PARA PORTAS INTERNAS, COMPLETA, ACABAMENTO PADRÃO MÉDIO, COM EXECUÇÃO DE FURO - FORNECIMENTO E INSTALAÇÃO. AF_12/2019</t>
  </si>
  <si>
    <t xml:space="preserve"> 5.14 </t>
  </si>
  <si>
    <t xml:space="preserve"> 90831 </t>
  </si>
  <si>
    <t>FECHADURA DE EMBUTIR PARA PORTA DE BANHEIRO, COMPLETA, ACABAMENTO PADRÃO MÉDIO, INCLUSO EXECUÇÃO DE FURO - FORNECIMENTO E INSTALAÇÃO. AF_12/2019</t>
  </si>
  <si>
    <t xml:space="preserve"> 5.15 </t>
  </si>
  <si>
    <t xml:space="preserve"> 101965 </t>
  </si>
  <si>
    <t>PEITORIL LINEAR EM GRANITO OU MÁRMORE, L = 15CM, COMPRIMENTO DE ATÉ 2M, ASSENTADO COM ARGAMASSA 1:6 COM ADITIVO. AF_11/2020</t>
  </si>
  <si>
    <t xml:space="preserve"> 6 </t>
  </si>
  <si>
    <t>COBERTURA</t>
  </si>
  <si>
    <t xml:space="preserve"> 6.1 </t>
  </si>
  <si>
    <t xml:space="preserve"> 92541 </t>
  </si>
  <si>
    <t>TRAMA DE MADEIRA COMPOSTA POR RIPAS, CAIBROS E TERÇAS PARA TELHADOS DE ATÉ 2 ÁGUAS PARA TELHA CERÂMICA CAPA-CANAL, INCLUSO TRANSPORTE VERTICAL. AF_07/2019</t>
  </si>
  <si>
    <t xml:space="preserve"> 6.2 </t>
  </si>
  <si>
    <t xml:space="preserve"> 100372 </t>
  </si>
  <si>
    <t>FABRICAÇÃO E INSTALAÇÃO DE MEIA TESOURA DE MADEIRA NÃO APARELHADA, COM VÃO DE 8 M, PARA TELHA ONDULADA DE FIBROCIMENTO, ALUMÍNIO, PLÁSTICA OU TERMOACÚSTICA, INCLUSO IÇAMENTO. AF_07/2019</t>
  </si>
  <si>
    <t xml:space="preserve"> 6.3 </t>
  </si>
  <si>
    <t xml:space="preserve"> 94216 </t>
  </si>
  <si>
    <t>TELHAMENTO COM COM PENTES DE PIAÇAVA 50 X 200  COM 4 ÁGUAS</t>
  </si>
  <si>
    <t xml:space="preserve"> 6.4 </t>
  </si>
  <si>
    <t xml:space="preserve"> 94445 </t>
  </si>
  <si>
    <t>TELHAMENTO COM TELHA CERÂMICA CAPA-CANAL, TIPO PLAN, COM ATÉ 2 ÁGUAS, INCLUSO TRANSPORTE VERTICAL. AF_07/2019</t>
  </si>
  <si>
    <t xml:space="preserve"> 6.5 </t>
  </si>
  <si>
    <t xml:space="preserve"> 94219 </t>
  </si>
  <si>
    <t>CUMEEIRA E ESPIGÃO PARA TELHA CERÂMICA EMBOÇADA COM ARGAMASSA TRAÇO 1:2:9 (CIMENTO, CAL E AREIA), PARA TELHADOS COM MAIS DE 2 ÁGUAS, INCLUSO TRANSPORTE VERTICAL. AF_07/2019</t>
  </si>
  <si>
    <t xml:space="preserve"> 6.6 </t>
  </si>
  <si>
    <t xml:space="preserve"> 94229 </t>
  </si>
  <si>
    <t>CALHA EM CHAPA DE AÇO GALVANIZADO NÚMERO 24, DESENVOLVIMENTO DE 100 CM, INCLUSO TRANSPORTE VERTICAL. AF_07/2019</t>
  </si>
  <si>
    <t xml:space="preserve"> 6.7 </t>
  </si>
  <si>
    <t xml:space="preserve"> 98562 </t>
  </si>
  <si>
    <t>IMPERMEABILIZAÇÃO DE SUPERFÍCIE COM ARGAMASSA DE CIMENTO E AREIA, COM ADITIVO IMPERMEABILIZANTE, E = 1,5CM. AF_09/2023</t>
  </si>
  <si>
    <t xml:space="preserve"> 7 </t>
  </si>
  <si>
    <t>REVESTIMENTOS</t>
  </si>
  <si>
    <t xml:space="preserve"> 7.1 </t>
  </si>
  <si>
    <t xml:space="preserve"> 87905 </t>
  </si>
  <si>
    <t>CHAPISCO APLICADO EM ALVENARIA (COM PRESENÇA DE VÃOS) E ESTRUTURAS DE CONCRETO DE FACHADA, COM COLHER DE PEDREIRO.  ARGAMASSA TRAÇO 1:3 COM PREPARO EM BETONEIRA 400L. AF_10/2022</t>
  </si>
  <si>
    <t xml:space="preserve"> 7.2 </t>
  </si>
  <si>
    <t xml:space="preserve"> 104218 </t>
  </si>
  <si>
    <t>EMBOÇO OU MASSA ÚNICA EM ARGAMASSA TRAÇO 1:2:8, PREPARO MANUAL, APLICADA MANUALMENTE EM PANOS DE FACHADA COM PRESENÇA DE VÃOS, ESPESSURA DE 25 MM, ACESSO POR ANDAIME. AF_08/2022</t>
  </si>
  <si>
    <t xml:space="preserve"> 7.3 </t>
  </si>
  <si>
    <t xml:space="preserve"> 87273 </t>
  </si>
  <si>
    <t>REVESTIMENTO CERÂMICO PARA PAREDES INTERNAS COM PLACAS TIPO ESMALTADA DE DIMENSÕES 33X45 CM APLICADAS NA ALTURA INTEIRA DAS PAREDES. AF_02/2023_PE</t>
  </si>
  <si>
    <t xml:space="preserve"> 7.4 </t>
  </si>
  <si>
    <t xml:space="preserve"> 023070 </t>
  </si>
  <si>
    <t>REVESTIMENTOS-REPARO EM TRINCAS/RECOMP.FAIXA REVEST.L=0,50m</t>
  </si>
  <si>
    <t xml:space="preserve"> 7.5 </t>
  </si>
  <si>
    <t xml:space="preserve"> 7.6 </t>
  </si>
  <si>
    <t xml:space="preserve"> 88411 </t>
  </si>
  <si>
    <t>APLICAÇÃO MANUAL DE FUNDO SELADOR ACRÍLICO EM PANOS COM PRESENÇA DE VÃOS DE EDIFÍCIOS DE MÚLTIPLOS PAVIMENTOS. AF_03/2024</t>
  </si>
  <si>
    <t xml:space="preserve"> 7.7 </t>
  </si>
  <si>
    <t xml:space="preserve"> 023253 </t>
  </si>
  <si>
    <t>REPINTURA 3 DEMAOS TINTA PVA COM CORRECAO DE MASSA</t>
  </si>
  <si>
    <t xml:space="preserve"> 7.8 </t>
  </si>
  <si>
    <t xml:space="preserve"> 180821 </t>
  </si>
  <si>
    <t>PINTURA COM SELADOR DE MADEIRA BASE D'AGUA</t>
  </si>
  <si>
    <t xml:space="preserve"> 7.9 </t>
  </si>
  <si>
    <t xml:space="preserve"> 88495 </t>
  </si>
  <si>
    <t>EMASSAMENTO COM MASSA LÁTEX, APLICAÇÃO EM PAREDE, UMA DEMÃO, LIXAMENTO MANUAL. AF_04/2023</t>
  </si>
  <si>
    <t xml:space="preserve"> 7.10 </t>
  </si>
  <si>
    <t xml:space="preserve"> 88489 </t>
  </si>
  <si>
    <t>PINTURA LÁTEX ACRÍLICA PREMIUM, APLICAÇÃO MANUAL EM PAREDES, DUAS DEMÃOS. AF_04/2023</t>
  </si>
  <si>
    <t xml:space="preserve"> 7.11 </t>
  </si>
  <si>
    <t xml:space="preserve"> 102213 </t>
  </si>
  <si>
    <t>PINTURA VERNIZ (INCOLOR) ALQUÍDICO EM MADEIRA, USO INTERNO E EXTERNO, 2 DEMÃOS. AF_01/2021</t>
  </si>
  <si>
    <t xml:space="preserve"> 7.12 </t>
  </si>
  <si>
    <t xml:space="preserve"> 100758 </t>
  </si>
  <si>
    <t>PINTURA COM TINTA ALQUÍDICA DE ACABAMENTO (ESMALTE SINTÉTICO ACETINADO) APLICADA A ROLO OU PINCEL SOBRE SUPERFÍCIES METÁLICAS (EXCETO PERFIL) EXECUTADO EM OBRA (02 DEMÃOS). AF_01/2020</t>
  </si>
  <si>
    <t xml:space="preserve"> 8 </t>
  </si>
  <si>
    <t>PAVIMENTAÇÕES</t>
  </si>
  <si>
    <t xml:space="preserve"> 8.1 </t>
  </si>
  <si>
    <t xml:space="preserve"> 8.2 </t>
  </si>
  <si>
    <t xml:space="preserve"> 98682 </t>
  </si>
  <si>
    <t>PISO CIMENTADO, TRAÇO 1:3 (CIMENTO E AREIA), ACABAMENTO RÚSTICO, ESPESSURA 3,0 CM, PREPARO MECÂNICO DA ARGAMASSA. AF_09/2020</t>
  </si>
  <si>
    <t xml:space="preserve"> 8.3 </t>
  </si>
  <si>
    <t xml:space="preserve"> 87248 </t>
  </si>
  <si>
    <t>REVESTIMENTO CERÂMICO PARA PISO COM PLACAS TIPO ESMALTADA DE DIMENSÕES 35X35 CM APLICADA EM AMBIENTES DE ÁREA MAIOR QUE 10 M2. AF_02/2023_PE</t>
  </si>
  <si>
    <t xml:space="preserve"> 8.4 </t>
  </si>
  <si>
    <t xml:space="preserve"> 73886/001 </t>
  </si>
  <si>
    <t>RODAPE EM MADEIRA, ALTURA 7CM, FIXADO EM PECAS DE MADEIRA</t>
  </si>
  <si>
    <t xml:space="preserve"> 8.5 </t>
  </si>
  <si>
    <t xml:space="preserve"> 98689 </t>
  </si>
  <si>
    <t>SOLEIRA EM GRANITO, LARGURA 15 CM, ESPESSURA 2,0 CM. AF_09/2020</t>
  </si>
  <si>
    <t xml:space="preserve"> 9 </t>
  </si>
  <si>
    <t>INSTALAÇÕES ELÉTRICAS</t>
  </si>
  <si>
    <t xml:space="preserve"> 9.1 </t>
  </si>
  <si>
    <t xml:space="preserve"> 91863 </t>
  </si>
  <si>
    <t>ELETRODUTO RÍGIDO ROSCÁVEL, PVC, DN 25 MM (3/4"), PARA CIRCUITOS TERMINAIS, INSTALADO EM FORRO - FORNECIMENTO E INSTALAÇÃO. AF_03/2023</t>
  </si>
  <si>
    <t xml:space="preserve"> 9.2 </t>
  </si>
  <si>
    <t xml:space="preserve"> 91890 </t>
  </si>
  <si>
    <t>CURVA 90 GRAUS PARA ELETRODUTO, PVC, ROSCÁVEL, DN 25 MM (3/4"), PARA CIRCUITOS TERMINAIS, INSTALADA EM FORRO - FORNECIMENTO E INSTALAÇÃO. AF_03/2023</t>
  </si>
  <si>
    <t xml:space="preserve"> 9.3 </t>
  </si>
  <si>
    <t xml:space="preserve"> 91875 </t>
  </si>
  <si>
    <t>LUVA PARA ELETRODUTO, PVC, ROSCÁVEL, DN 25 MM (3/4"), PARA CIRCUITOS TERMINAIS, INSTALADA EM FORRO - FORNECIMENTO E INSTALAÇÃO. AF_03/2023</t>
  </si>
  <si>
    <t xml:space="preserve"> 9.4 </t>
  </si>
  <si>
    <t xml:space="preserve"> 91927 </t>
  </si>
  <si>
    <t>CABO DE COBRE FLEXÍVEL ISOLADO, 2,5 MM², ANTI-CHAMA 0,6/1,0 KV, PARA CIRCUITOS TERMINAIS - FORNECIMENTO E INSTALAÇÃO. AF_03/2023</t>
  </si>
  <si>
    <t xml:space="preserve"> 9.5 </t>
  </si>
  <si>
    <t xml:space="preserve"> 91928 </t>
  </si>
  <si>
    <t>CABO DE COBRE FLEXÍVEL ISOLADO, 4 MM², ANTI-CHAMA 450/750 V, PARA CIRCUITOS TERMINAIS - FORNECIMENTO E INSTALAÇÃO. AF_03/2023</t>
  </si>
  <si>
    <t xml:space="preserve"> 9.6 </t>
  </si>
  <si>
    <t xml:space="preserve"> 91939 </t>
  </si>
  <si>
    <t>CAIXA RETANGULAR 4" X 2" ALTA (2,00 M DO PISO), PVC, INSTALADA EM PAREDE - FORNECIMENTO E INSTALAÇÃO. AF_03/2023</t>
  </si>
  <si>
    <t xml:space="preserve"> 9.7 </t>
  </si>
  <si>
    <t xml:space="preserve"> 91937 </t>
  </si>
  <si>
    <t>CAIXA OCTOGONAL 3" X 3", PVC, INSTALADA EM LAJE - FORNECIMENTO E INSTALAÇÃO. AF_03/2023</t>
  </si>
  <si>
    <t xml:space="preserve"> 9.8 </t>
  </si>
  <si>
    <t xml:space="preserve"> 92022 </t>
  </si>
  <si>
    <t>INTERRUPTOR SIMPLES (1 MÓDULO) COM 1 TOMADA DE EMBUTIR 2P+T 10 A, SEM SUPORTE E SEM PLACA - FORNECIMENTO E INSTALAÇÃO. AF_03/2023</t>
  </si>
  <si>
    <t xml:space="preserve"> 9.9 </t>
  </si>
  <si>
    <t xml:space="preserve"> 91959 </t>
  </si>
  <si>
    <t>INTERRUPTOR SIMPLES (2 MÓDULOS), 10A/250V, INCLUINDO SUPORTE E PLACA - FORNECIMENTO E INSTALAÇÃO. AF_03/2023</t>
  </si>
  <si>
    <t xml:space="preserve"> 9.10 </t>
  </si>
  <si>
    <t xml:space="preserve"> 91953 </t>
  </si>
  <si>
    <t>INTERRUPTOR SIMPLES (1 MÓDULO), 10A/250V, INCLUINDO SUPORTE E PLACA - FORNECIMENTO E INSTALAÇÃO. AF_03/2023</t>
  </si>
  <si>
    <t xml:space="preserve"> 9.11 </t>
  </si>
  <si>
    <t xml:space="preserve"> 92009 </t>
  </si>
  <si>
    <t>TOMADA BAIXA DE EMBUTIR (2 MÓDULOS), 2P+T 20 A, INCLUINDO SUPORTE E PLACA - FORNECIMENTO E INSTALAÇÃO. AF_03/2023</t>
  </si>
  <si>
    <t xml:space="preserve"> 9.12 </t>
  </si>
  <si>
    <t xml:space="preserve"> 101654 </t>
  </si>
  <si>
    <t>LUMINÁRIA DE LED PARA ILUMINAÇÃO PÚBLICA, DE 33 W ATÉ 50 W - FORNECIMENTO E INSTALAÇÃO. AF_08/2020</t>
  </si>
  <si>
    <t xml:space="preserve"> 9.13 </t>
  </si>
  <si>
    <t xml:space="preserve"> 97605 </t>
  </si>
  <si>
    <t>LUMINÁRIA ARANDELA TIPO MEIA LUA, DE SOBREPOR, COM 1 LÂMPADA LED DE 6 W, SEM REATOR - FORNECIMENTO E INSTALAÇÃO. AF_09/2024</t>
  </si>
  <si>
    <t xml:space="preserve"> 9.14 </t>
  </si>
  <si>
    <t xml:space="preserve"> 100903 </t>
  </si>
  <si>
    <t>LÂMPADA TUBULAR LED DE 18/20 W, COM SOQUETE, BASE G13 - FORNECIMENTO E INSTALAÇÃO. AF_09/2024_PS</t>
  </si>
  <si>
    <t xml:space="preserve"> 9.15 </t>
  </si>
  <si>
    <t xml:space="preserve"> 101876 </t>
  </si>
  <si>
    <t>QUADRO DE DISTRIBUIÇÃO DE ENERGIA EM PVC, DE EMBUTIR, SEM BARRAMENTO, PARA 6 DISJUNTORES - FORNECIMENTO E INSTALAÇÃO. AF_10/2020</t>
  </si>
  <si>
    <t xml:space="preserve"> 9.16 </t>
  </si>
  <si>
    <t xml:space="preserve"> 93654 </t>
  </si>
  <si>
    <t>DISJUNTOR MONOPOLAR TIPO DIN, CORRENTE NOMINAL DE 16A - FORNECIMENTO E INSTALAÇÃO. AF_10/2020</t>
  </si>
  <si>
    <t xml:space="preserve"> 9.17 </t>
  </si>
  <si>
    <t xml:space="preserve"> 93661 </t>
  </si>
  <si>
    <t>DISJUNTOR BIPOLAR TIPO DIN, CORRENTE NOMINAL DE 16A - FORNECIMENTO E INSTALAÇÃO. AF_10/2020</t>
  </si>
  <si>
    <t xml:space="preserve"> 9.18 </t>
  </si>
  <si>
    <t xml:space="preserve"> 88264 </t>
  </si>
  <si>
    <t>ELETRICISTA COM ENCARGOS COMPLEMENTARES</t>
  </si>
  <si>
    <t xml:space="preserve"> 9.19 </t>
  </si>
  <si>
    <t xml:space="preserve"> 88247 </t>
  </si>
  <si>
    <t>AUXILIAR DE ELETRICISTA COM ENCARGOS COMPLEMENTARES</t>
  </si>
  <si>
    <t xml:space="preserve"> 9.20 </t>
  </si>
  <si>
    <t xml:space="preserve"> 062048 </t>
  </si>
  <si>
    <t>BOTOEIRA ANTI PANICO ALARME WC AUDIVISUAL PNE/PCD NBR9050</t>
  </si>
  <si>
    <t xml:space="preserve"> 9.21 </t>
  </si>
  <si>
    <t xml:space="preserve"> 061042 </t>
  </si>
  <si>
    <t>ENTRADA ENERGIA BAIXA TENSAO COM MEDIDOR</t>
  </si>
  <si>
    <t xml:space="preserve"> 10 </t>
  </si>
  <si>
    <t>INSTALAÇÕES HIDRÁULICAS</t>
  </si>
  <si>
    <t xml:space="preserve"> 10.1 </t>
  </si>
  <si>
    <t xml:space="preserve"> 102613 </t>
  </si>
  <si>
    <t>CAIXA D´ÁGUA EM POLIÉSTER REFORÇADO COM FIBRA DE VIDRO, 1000 LITROS - FORNECIMENTO E INSTALAÇÃO. AF_06/2021</t>
  </si>
  <si>
    <t xml:space="preserve"> 10.2 </t>
  </si>
  <si>
    <t xml:space="preserve"> 89446 </t>
  </si>
  <si>
    <t>TUBO, PVC, SOLDÁVEL, DE 25MM, INSTALADO EM PRUMADA DE ÁGUA - FORNECIMENTO E INSTALAÇÃO. AF_06/2022</t>
  </si>
  <si>
    <t xml:space="preserve"> 10.3 </t>
  </si>
  <si>
    <t xml:space="preserve"> 94649 </t>
  </si>
  <si>
    <t>TUBO, PVC, SOLDÁVEL, DE 32MM, INSTALADO EM RESERVAÇÃO PREDIAL DE ÁGUA - FORNECIMENTO E INSTALAÇÃO. AF_04/2024</t>
  </si>
  <si>
    <t xml:space="preserve"> 10.4 </t>
  </si>
  <si>
    <t xml:space="preserve"> 89448 </t>
  </si>
  <si>
    <t>TUBO, PVC, SOLDÁVEL, DE 40MM, INSTALADO EM PRUMADA DE ÁGUA - FORNECIMENTO E INSTALAÇÃO. AF_06/2022</t>
  </si>
  <si>
    <t xml:space="preserve"> 10.5 </t>
  </si>
  <si>
    <t xml:space="preserve"> 89481 </t>
  </si>
  <si>
    <t>JOELHO 90 GRAUS, PVC, SOLDÁVEL, DN 25MM, INSTALADO EM PRUMADA DE ÁGUA - FORNECIMENTO E INSTALAÇÃO. AF_06/2022</t>
  </si>
  <si>
    <t xml:space="preserve"> 10.6 </t>
  </si>
  <si>
    <t xml:space="preserve"> 89413 </t>
  </si>
  <si>
    <t>JOELHO 90 GRAUS, PVC, SOLDÁVEL, DN 32MM, INSTALADO EM RAMAL DE DISTRIBUIÇÃO DE ÁGUA - FORNECIMENTO E INSTALAÇÃO. AF_06/2022</t>
  </si>
  <si>
    <t xml:space="preserve"> 10.7 </t>
  </si>
  <si>
    <t xml:space="preserve"> 103980 </t>
  </si>
  <si>
    <t>JOELHO 90 GRAUS, PVC, SOLDÁVEL, DN 40MM, INSTALADO EM RAMAL DE DISTRIBUIÇÃO DE ÁGUA - FORNECIMENTO E INSTALAÇÃO. AF_06/2022</t>
  </si>
  <si>
    <t xml:space="preserve"> 10.8 </t>
  </si>
  <si>
    <t xml:space="preserve"> 89553 </t>
  </si>
  <si>
    <t>ADAPTADOR CURTO COM BOLSA E ROSCA PARA REGISTRO, PVC, SOLDÁVEL, DN 32MM X 1 , INSTALADO EM PRUMADA DE ÁGUA - FORNECIMENTO E INSTALAÇÃO. AF_06/2022</t>
  </si>
  <si>
    <t xml:space="preserve"> 10.9 </t>
  </si>
  <si>
    <t xml:space="preserve"> 103953 </t>
  </si>
  <si>
    <t>BUCHA DE REDUÇÃO, CURTA, PVC, SOLDÁVEL, DN 32 X 25 MM, INSTALADO EM RAMAL DE DISTRIBUIÇÃO DE ÁGUA - FORNECIMENTO E INSTALAÇÃO. AF_06/2022</t>
  </si>
  <si>
    <t xml:space="preserve"> 10.10 </t>
  </si>
  <si>
    <t xml:space="preserve"> 89623 </t>
  </si>
  <si>
    <t>TE, PVC, SOLDÁVEL, DN 40MM, INSTALADO EM PRUMADA DE ÁGUA - FORNECIMENTO E INSTALAÇÃO. AF_06/2022</t>
  </si>
  <si>
    <t xml:space="preserve"> 10.11 </t>
  </si>
  <si>
    <t xml:space="preserve"> 89617 </t>
  </si>
  <si>
    <t>TE, PVC, SOLDÁVEL, DN 25MM, INSTALADO EM PRUMADA DE ÁGUA - FORNECIMENTO E INSTALAÇÃO. AF_06/2022</t>
  </si>
  <si>
    <t xml:space="preserve"> 10.12 </t>
  </si>
  <si>
    <t xml:space="preserve"> 89620 </t>
  </si>
  <si>
    <t>TE, PVC, SOLDÁVEL, DN 32MM, INSTALADO EM PRUMADA DE ÁGUA - FORNECIMENTO E INSTALAÇÃO. AF_06/2022</t>
  </si>
  <si>
    <t xml:space="preserve"> 10.13 </t>
  </si>
  <si>
    <t xml:space="preserve"> 90373 </t>
  </si>
  <si>
    <t>JOELHO 90 GRAUS COM BUCHA DE LATÃO, PVC, SOLDÁVEL, DN 25MM, X 1/2  INSTALADO EM RAMAL OU SUB-RAMAL DE ÁGUA - FORNECIMENTO E INSTALAÇÃO. AF_06/2022</t>
  </si>
  <si>
    <t xml:space="preserve"> 10.14 </t>
  </si>
  <si>
    <t xml:space="preserve"> 94792 </t>
  </si>
  <si>
    <t>REGISTRO DE GAVETA BRUTO, LATÃO, ROSCÁVEL, 1", COM ACABAMENTO E CANOPLA CROMADOS - FORNECIMENTO E INSTALAÇÃO. AF_08/2021</t>
  </si>
  <si>
    <t xml:space="preserve"> 10.15 </t>
  </si>
  <si>
    <t xml:space="preserve"> 89427 </t>
  </si>
  <si>
    <t>LUVA COM BUCHA DE LATÃO, PVC, SOLDÁVEL, DN 25MM X 3/4 , INSTALADO EM RAMAL DE DISTRIBUIÇÃO DE ÁGUA - FORNECIMENTO E INSTALAÇÃO. AF_06/2022</t>
  </si>
  <si>
    <t xml:space="preserve"> 10.16 </t>
  </si>
  <si>
    <t xml:space="preserve"> 94489 </t>
  </si>
  <si>
    <t>REGISTRO DE ESFERA, PVC, SOLDÁVEL, COM VOLANTE, DN  25 MM - FORNECIMENTO E INSTALAÇÃO. AF_08/2021</t>
  </si>
  <si>
    <t xml:space="preserve"> 10.17 </t>
  </si>
  <si>
    <t xml:space="preserve"> 94491 </t>
  </si>
  <si>
    <t>REGISTRO DE ESFERA, PVC, SOLDÁVEL, COM VOLANTE, DN  40 MM - FORNECIMENTO E INSTALAÇÃO. AF_08/2021</t>
  </si>
  <si>
    <t xml:space="preserve"> 10.18 </t>
  </si>
  <si>
    <t xml:space="preserve"> 94703 </t>
  </si>
  <si>
    <t>ADAPTADOR COM FLANGE E ANEL DE VEDAÇÃO, PVC, SOLDÁVEL, DN  25 MM X 3/4", INSTALADO EM RESERVAÇÃO PREDIAL DE ÁGUA - FORNECIMENTO E INSTALAÇÃO. AF_04/2024</t>
  </si>
  <si>
    <t xml:space="preserve"> 10.19 </t>
  </si>
  <si>
    <t xml:space="preserve"> 94705 </t>
  </si>
  <si>
    <t>ADAPTADOR COM FLANGE E ANEL DE VEDAÇÃO, PVC, SOLDÁVEL, DN 40 MM X 1 1/4", INSTALADO EM RESERVAÇÃO PREDIAL DE ÁGUA - FORNECIMENTO E INSTALAÇÃO. AF_04/2024</t>
  </si>
  <si>
    <t xml:space="preserve"> 10.20 </t>
  </si>
  <si>
    <t xml:space="preserve"> 00007606 </t>
  </si>
  <si>
    <t>TORNEIRA DE BOIA BALAO METALICO, VAZAO TOTAL, PARA CAIXA D'AGUA, AGUA QUENTE, ROSCA 3/4 ", COM HASTE, TORNEIRA E BALAO METALICOS</t>
  </si>
  <si>
    <t xml:space="preserve"> 10.21 </t>
  </si>
  <si>
    <t xml:space="preserve"> 88267 </t>
  </si>
  <si>
    <t>ENCANADOR OU BOMBEIRO HIDRÁULICO COM ENCARGOS COMPLEMENTARES</t>
  </si>
  <si>
    <t xml:space="preserve"> 10.22 </t>
  </si>
  <si>
    <t xml:space="preserve"> 88241 </t>
  </si>
  <si>
    <t>AJUDANTE DE OPERAÇÃO EM GERAL COM ENCARGOS COMPLEMENTARES</t>
  </si>
  <si>
    <t xml:space="preserve"> 11 </t>
  </si>
  <si>
    <t>INSTALAÇÕES SANITÁRIAS</t>
  </si>
  <si>
    <t xml:space="preserve"> 11.1 </t>
  </si>
  <si>
    <t xml:space="preserve"> 89800 </t>
  </si>
  <si>
    <t>TUBO PVC, SERIE NORMAL, ESGOTO PREDIAL, DN 100 MM, FORNECIDO E INSTALADO EM PRUMADA DE ESGOTO SANITÁRIO OU VENTILAÇÃO. AF_08/2022</t>
  </si>
  <si>
    <t xml:space="preserve"> 11.2 </t>
  </si>
  <si>
    <t xml:space="preserve"> 89713 </t>
  </si>
  <si>
    <t>TUBO PVC, SERIE NORMAL, ESGOTO PREDIAL, DN 75 MM, FORNECIDO E INSTALADO EM RAMAL DE DESCARGA OU RAMAL DE ESGOTO SANITÁRIO. AF_08/2022</t>
  </si>
  <si>
    <t xml:space="preserve"> 11.3 </t>
  </si>
  <si>
    <t xml:space="preserve"> 89712 </t>
  </si>
  <si>
    <t>TUBO PVC, SERIE NORMAL, ESGOTO PREDIAL, DN 50 MM, FORNECIDO E INSTALADO EM RAMAL DE DESCARGA OU RAMAL DE ESGOTO SANITÁRIO. AF_08/2022</t>
  </si>
  <si>
    <t xml:space="preserve"> 11.4 </t>
  </si>
  <si>
    <t xml:space="preserve"> 89711 </t>
  </si>
  <si>
    <t>TUBO PVC, SERIE NORMAL, ESGOTO PREDIAL, DN 40 MM, FORNECIDO E INSTALADO EM RAMAL DE DESCARGA OU RAMAL DE ESGOTO SANITÁRIO. AF_08/2022</t>
  </si>
  <si>
    <t xml:space="preserve"> 11.5 </t>
  </si>
  <si>
    <t xml:space="preserve"> 89748 </t>
  </si>
  <si>
    <t>CURVA CURTA 90 GRAUS, PVC, SERIE NORMAL, ESGOTO PREDIAL, DN 100 MM, JUNTA ELÁSTICA, FORNECIDO E INSTALADO EM RAMAL DE DESCARGA OU RAMAL DE ESGOTO SANITÁRIO. AF_08/2022</t>
  </si>
  <si>
    <t xml:space="preserve"> 11.6 </t>
  </si>
  <si>
    <t xml:space="preserve"> 104345 </t>
  </si>
  <si>
    <t>JUNÇÃO DE REDUÇÃO INVERTIDA, PVC, SÉRIE NORMAL, ESGOTO PREDIAL, DN 100 X 50 MM, JUNTA ELÁSTICA, FORNECIDO E INSTALADO EM RAMAL DE DESCARGA OU RAMAL DE ESGOTO SANITÁRIO. AF_08/2022</t>
  </si>
  <si>
    <t xml:space="preserve"> 11.7 </t>
  </si>
  <si>
    <t xml:space="preserve"> 104355 </t>
  </si>
  <si>
    <t>JUNÇÃO DE REDUCAO INVERTIDA, PVC, SÉRIE NORMAL, ESGOTO PREDIAL, DN 100 X 75 MM, JUNTA ELÁSTICA, FORNECIDO E INSTALADO EM PRUMADA DE ESGOTO SANITÁRIO OU VENTILAÇÃO. AF_08/2022</t>
  </si>
  <si>
    <t xml:space="preserve"> 11.8 </t>
  </si>
  <si>
    <t xml:space="preserve"> 89834 </t>
  </si>
  <si>
    <t>JUNÇÃO SIMPLES, PVC, SERIE NORMAL, ESGOTO PREDIAL, DN 100 X 100 MM, JUNTA ELÁSTICA, FORNECIDO E INSTALADO EM PRUMADA DE ESGOTO SANITÁRIO OU VENTILAÇÃO. AF_08/2022</t>
  </si>
  <si>
    <t xml:space="preserve"> 11.9 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</si>
  <si>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</si>
  <si>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</si>
  <si>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11.10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</si>
  <si>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</si>
  <si>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</si>
  <si>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11.11 </t>
  </si>
  <si>
    <t xml:space="preserve"> 89806 </t>
  </si>
  <si>
    <t>JOELHO 45 GRAUS, PVC, SERIE NORMAL, ESGOTO PREDIAL, DN 75 MM, JUNTA ELÁSTICA, FORNECIDO E INSTALADO EM PRUMADA DE ESGOTO SANITÁRIO OU VENTILAÇÃO. AF_08/2022</t>
  </si>
  <si>
    <t xml:space="preserve"> 11.12 </t>
  </si>
  <si>
    <t xml:space="preserve"> 89810 </t>
  </si>
  <si>
    <t>JOELHO 45 GRAUS, PVC, SERIE NORMAL, ESGOTO PREDIAL, DN 100 MM, JUNTA ELÁSTICA, FORNECIDO E INSTALADO EM PRUMADA DE ESGOTO SANITÁRIO OU VENTILAÇÃO. AF_08/2022</t>
  </si>
  <si>
    <t xml:space="preserve"> 11.13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</si>
  <si>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</si>
  <si>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</si>
  <si>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11.14 </t>
  </si>
  <si>
    <t xml:space="preserve"> 89801 </t>
  </si>
  <si>
    <t>JOELHO 90 GRAUS, PVC, SERIE NORMAL, ESGOTO PREDIAL, DN 50 MM, JUNTA ELÁSTICA, FORNECIDO E INSTALADO EM PRUMADA DE ESGOTO SANITÁRIO OU VENTILAÇÃO. AF_08/2022</t>
  </si>
  <si>
    <t xml:space="preserve"> 11.15 </t>
  </si>
  <si>
    <t xml:space="preserve"> 98102 </t>
  </si>
  <si>
    <t>CAIXA DE GORDURA SIMPLES, CIRCULAR, EM CONCRETO PRÉ-MOLDADO, DIÂMETRO INTERNO = 0,4 M, ALTURA INTERNA = 0,4 M. AF_12/2020</t>
  </si>
  <si>
    <t xml:space="preserve"> 11.16 </t>
  </si>
  <si>
    <t xml:space="preserve"> 97974 </t>
  </si>
  <si>
    <t>POÇO DE INSPEÇÃO CIRCULAR PARA ESGOTO, EM CONCRETO PRÉ-MOLDADO, DIÂMETRO INTERNO = 0,60 M, PROFUNDIDADE = 0,90 M, EXCLUINDO TAMPÃO. AF_12/2020_PA</t>
  </si>
  <si>
    <t xml:space="preserve"> 11.17 </t>
  </si>
  <si>
    <t xml:space="preserve"> 89708 </t>
  </si>
  <si>
    <t>CAIXA SIFONADA, PVC, DN 150 X 185 X 75 MM, JUNTA ELÁSTICA, FORNECIDA E INSTALADA EM RAMAL DE DESCARGA OU EM RAMAL DE ESGOTO SANITÁRIO. AF_08/2022</t>
  </si>
  <si>
    <t xml:space="preserve"> 11.18 </t>
  </si>
  <si>
    <t xml:space="preserve"> 104326 </t>
  </si>
  <si>
    <t>RALO SECO CÔNICO, PVC, DN 100 X 40 MM, JUNTA SOLDÁVEL, FORNECIDO E INSTALADO EM RAMAL DE DESCARGA OU EM RAMAL DE ESGOTO SANITÁRIO. AF_08/2022</t>
  </si>
  <si>
    <t xml:space="preserve"> 11.19 </t>
  </si>
  <si>
    <t xml:space="preserve"> 98054 </t>
  </si>
  <si>
    <t>TANQUE SÉPTICO CIRCULAR, EM CONCRETO PRÉ-MOLDADO, DIÂMETRO INTERNO = 1,88 M, ALTURA INTERNA = 2,50 M, VOLUME ÚTIL: 6245,8 L (PARA 32 CONTRIBUINTES). AF_12/2020_PA</t>
  </si>
  <si>
    <t xml:space="preserve"> 11.20 </t>
  </si>
  <si>
    <t xml:space="preserve"> 98060 </t>
  </si>
  <si>
    <t>FILTRO ANAERÓBIO CIRCULAR, EM CONCRETO PRÉ-MOLDADO, DIÂMETRO INTERNO = 2,38 M, ALTURA INTERNA = 1,50 M, VOLUME ÚTIL: 5338,6 L (PARA 34 CONTRIBUINTES). AF_12/2020_PA</t>
  </si>
  <si>
    <t xml:space="preserve"> 11.21 </t>
  </si>
  <si>
    <t xml:space="preserve"> 12 </t>
  </si>
  <si>
    <t>LOUÇAS E METAIS</t>
  </si>
  <si>
    <t xml:space="preserve"> 12.1 </t>
  </si>
  <si>
    <t xml:space="preserve"> 86888 </t>
  </si>
  <si>
    <t>VASO SANITÁRIO SIFONADO COM CAIXA ACOPLADA LOUÇA BRANCA - FORNECIMENTO E INSTALAÇÃO. AF_01/2020</t>
  </si>
  <si>
    <t xml:space="preserve"> 12.2 </t>
  </si>
  <si>
    <t xml:space="preserve"> 95471 </t>
  </si>
  <si>
    <t>VASO SANITARIO SIFONADO CONVENCIONAL PARA PCD SEM FURO FRONTAL COM  LOUÇA BRANCA SEM ASSENTO -  FORNECIMENTO E INSTALAÇÃO. AF_01/2020</t>
  </si>
  <si>
    <t xml:space="preserve"> 12.3 </t>
  </si>
  <si>
    <t xml:space="preserve"> 100849 </t>
  </si>
  <si>
    <t>ASSENTO SANITÁRIO CONVENCIONAL - FORNECIMENTO E INSTALACAO. AF_01/2020</t>
  </si>
  <si>
    <t xml:space="preserve"> 12.4 </t>
  </si>
  <si>
    <t xml:space="preserve"> 86939 </t>
  </si>
  <si>
    <t>LAVATÓRIO LOUÇA BRANCA COM COLUNA, *44 X 35,5* CM, PADRÃO POPULAR, INCLUSO SIFÃO FLEXÍVEL EM PVC, VÁLVULA E ENGATE FLEXÍVEL 30CM EM PLÁSTICO E COM TORNEIRA CROMADA PADRÃO POPULAR - FORNECIMENTO E INSTALAÇÃO. AF_01/2020</t>
  </si>
  <si>
    <t xml:space="preserve"> 12.5 </t>
  </si>
  <si>
    <t xml:space="preserve"> 190284 </t>
  </si>
  <si>
    <t>CONJUNTO DE FIXACAO PARA LAVATORIOS</t>
  </si>
  <si>
    <t xml:space="preserve"> 12.6 </t>
  </si>
  <si>
    <t xml:space="preserve"> 100853 </t>
  </si>
  <si>
    <t>TORNEIRA CROMADA DE MESA PARA LAVATORIO, TIPO MONOCOMANDO. AF_01/2020</t>
  </si>
  <si>
    <t xml:space="preserve"> 12.7 </t>
  </si>
  <si>
    <t xml:space="preserve"> 202336 </t>
  </si>
  <si>
    <t>KIT BARRA DE APOIO LATERAL P/ LAVATORIO CENTRALIZADO 40CM</t>
  </si>
  <si>
    <t xml:space="preserve"> 12.8 </t>
  </si>
  <si>
    <t xml:space="preserve"> 86909 </t>
  </si>
  <si>
    <t>TORNEIRA CROMADA TUBO MÓVEL, DE MESA, 1/2" OU 3/4", PARA PIA DE COZINHA, PADRÃO ALTO - FORNECIMENTO E INSTALAÇÃO. AF_01/2020</t>
  </si>
  <si>
    <t xml:space="preserve"> 12.9 </t>
  </si>
  <si>
    <t xml:space="preserve"> 86914 </t>
  </si>
  <si>
    <t>TORNEIRA CROMADA 1/2" OU 3/4" PARA TANQUE, PADRÃO MÉDIO - FORNECIMENTO E INSTALAÇÃO. AF_01/2020</t>
  </si>
  <si>
    <t xml:space="preserve"> 12.10 </t>
  </si>
  <si>
    <t xml:space="preserve"> 86887 </t>
  </si>
  <si>
    <t>ENGATE FLEXÍVEL EM INOX, 1/2  X 40CM - FORNECIMENTO E INSTALAÇÃO. AF_01/2020</t>
  </si>
  <si>
    <t xml:space="preserve"> 12.11 </t>
  </si>
  <si>
    <t xml:space="preserve"> 95544 </t>
  </si>
  <si>
    <t>PAPELEIRA DE PAREDE EM METAL CROMADO SEM TAMPA, INCLUSO FIXAÇÃO. AF_01/2020</t>
  </si>
  <si>
    <t xml:space="preserve"> 12.12 </t>
  </si>
  <si>
    <t xml:space="preserve"> 86883 </t>
  </si>
  <si>
    <t>SIFÃO DO TIPO FLEXÍVEL EM PVC 1  X 1.1/2  - FORNECIMENTO E INSTALAÇÃO. AF_01/2020</t>
  </si>
  <si>
    <t xml:space="preserve"> 12.13 </t>
  </si>
  <si>
    <t xml:space="preserve"> 86936 </t>
  </si>
  <si>
    <t>CUBA DE EMBUTIR DE AÇO INOXIDÁVEL MÉDIA, INCLUSO VÁLVULA TIPO AMERICANA E SIFÃO TIPO GARRAFA EM METAL CROMADO - FORNECIMENTO E INSTALAÇÃO. AF_01/2020</t>
  </si>
  <si>
    <t xml:space="preserve"> 12.14 </t>
  </si>
  <si>
    <t xml:space="preserve"> 100863 </t>
  </si>
  <si>
    <t>BARRA DE APOIO EM "L", EM ACO INOX POLIDO 70 X 70 CM, FIXADA NA PAREDE - FORNECIMENTO E INSTALACAO. AF_01/2020</t>
  </si>
  <si>
    <t xml:space="preserve"> 12.15 </t>
  </si>
  <si>
    <t xml:space="preserve"> 100864 </t>
  </si>
  <si>
    <t>BARRA DE APOIO EM "L", EM ACO INOX POLIDO 80 X 80 CM, FIXADA NA PAREDE - FORNECIMENTO E INSTALACAO. AF_01/2020</t>
  </si>
  <si>
    <t xml:space="preserve"> 13 </t>
  </si>
  <si>
    <t>COMPLEMENTAÇÃO DA OBRA</t>
  </si>
  <si>
    <t xml:space="preserve"> 13.1 </t>
  </si>
  <si>
    <t xml:space="preserve"> 210023 </t>
  </si>
  <si>
    <t>LIMPEZA FINAL DE OBRAS</t>
  </si>
  <si>
    <t>Total sem BDI</t>
  </si>
  <si>
    <t>Total do BDI</t>
  </si>
  <si>
    <t>Total Geral</t>
  </si>
  <si>
    <t>_______________________________________________________________
Edison Wilson
Setor de Engenharia</t>
  </si>
  <si>
    <t>Cronograma Físico e Financeiro</t>
  </si>
  <si>
    <t>Total Por Etapa</t>
  </si>
  <si>
    <t>30 DIAS</t>
  </si>
  <si>
    <t>60 DIAS</t>
  </si>
  <si>
    <t>90 DIAS</t>
  </si>
  <si>
    <t>120 DIAS</t>
  </si>
  <si>
    <t>150 DIAS</t>
  </si>
  <si>
    <t>180 DIAS</t>
  </si>
  <si>
    <t>Porcentagem</t>
  </si>
  <si>
    <t>10,46%</t>
  </si>
  <si>
    <t>18,56%</t>
  </si>
  <si>
    <t>23,28%</t>
  </si>
  <si>
    <t>20,4%</t>
  </si>
  <si>
    <t>17,22%</t>
  </si>
  <si>
    <t>10,08%</t>
  </si>
  <si>
    <t>Porcentagem Acumulado</t>
  </si>
  <si>
    <t>29,02%</t>
  </si>
  <si>
    <t>52,3%</t>
  </si>
  <si>
    <t>72,69%</t>
  </si>
  <si>
    <t>89,92%</t>
  </si>
  <si>
    <t>100,0%</t>
  </si>
  <si>
    <t>MEMÓRIA DE CÁLCULO</t>
  </si>
  <si>
    <t>LEVANTAMENTO DE QUANTIDADES</t>
  </si>
  <si>
    <t>comprim.</t>
  </si>
  <si>
    <t>largura</t>
  </si>
  <si>
    <t>área</t>
  </si>
  <si>
    <t>perímetro</t>
  </si>
  <si>
    <t>Pé direito</t>
  </si>
  <si>
    <t>area</t>
  </si>
  <si>
    <t>A paredes</t>
  </si>
  <si>
    <t>Azulejos</t>
  </si>
  <si>
    <t>portas</t>
  </si>
  <si>
    <t>janelas</t>
  </si>
  <si>
    <t>basculas</t>
  </si>
  <si>
    <t>Centro de Vivências ( obra nova) REBIO UNA</t>
  </si>
  <si>
    <t>Cozinha</t>
  </si>
  <si>
    <t>WC mas</t>
  </si>
  <si>
    <t>WC fem</t>
  </si>
  <si>
    <t>WC PNE masc</t>
  </si>
  <si>
    <t>WC PNE fem</t>
  </si>
  <si>
    <t>corredor leste</t>
  </si>
  <si>
    <t>corredor oeste</t>
  </si>
  <si>
    <t>salão do receptivo</t>
  </si>
  <si>
    <t>Sede Administração</t>
  </si>
  <si>
    <t>Varanda</t>
  </si>
  <si>
    <t>salão</t>
  </si>
  <si>
    <t>sala 1</t>
  </si>
  <si>
    <t xml:space="preserve">sala 2 </t>
  </si>
  <si>
    <t>copa/cozinha</t>
  </si>
  <si>
    <t>Banheiro</t>
  </si>
  <si>
    <t>hall</t>
  </si>
  <si>
    <t xml:space="preserve">Depósito </t>
  </si>
  <si>
    <t>Deposito externo que será demolido</t>
  </si>
  <si>
    <t>Fachadas norte e sul</t>
  </si>
  <si>
    <t>Fachadas leste e oeste</t>
  </si>
  <si>
    <t>Alojamento</t>
  </si>
  <si>
    <t>Sala 1</t>
  </si>
  <si>
    <t>sala 2</t>
  </si>
  <si>
    <t>sala 3</t>
  </si>
  <si>
    <t xml:space="preserve">sala 4 </t>
  </si>
  <si>
    <t>copa cozinha</t>
  </si>
  <si>
    <t>WC 1</t>
  </si>
  <si>
    <t>WC 2</t>
  </si>
  <si>
    <t>Hall 1</t>
  </si>
  <si>
    <t xml:space="preserve">Hall 2 </t>
  </si>
  <si>
    <t>Gerador</t>
  </si>
  <si>
    <t>sala gerador</t>
  </si>
  <si>
    <t>vagas cobertas</t>
  </si>
  <si>
    <t>Laboratorio / Garagem</t>
  </si>
  <si>
    <t>Laboratorio</t>
  </si>
  <si>
    <t>1.0</t>
  </si>
  <si>
    <t>Serviços  Técnicos</t>
  </si>
  <si>
    <t>1.1</t>
  </si>
  <si>
    <t>Depósitos/escritórios/proteção transeuntes</t>
  </si>
  <si>
    <t>Vou considerar um pequeno barracão para almoxarifado de 2,20x x 3,30m = 7,26 m²</t>
  </si>
  <si>
    <t>Q</t>
  </si>
  <si>
    <t>Unid.</t>
  </si>
  <si>
    <t>1.2</t>
  </si>
  <si>
    <t>Barracão de obra</t>
  </si>
  <si>
    <t>Alojamento  para  8  operários. A= 3,30 x 7,70 = 24,41 m²</t>
  </si>
  <si>
    <t>1.3</t>
  </si>
  <si>
    <t>Placa de obra</t>
  </si>
  <si>
    <t xml:space="preserve">Nas dimensões de  1,20M X 2,40 M </t>
  </si>
  <si>
    <t>1.5</t>
  </si>
  <si>
    <t>REMOÇÃO DE TRAMA DE MADEIRA PARA COBERTURA, DE FORMA MANUAL</t>
  </si>
  <si>
    <t>1.6</t>
  </si>
  <si>
    <t xml:space="preserve">Administração: </t>
  </si>
  <si>
    <t>A= 99,78 m²</t>
  </si>
  <si>
    <t>1 porta da cozinha. A = 0,80 x 2,10 = 1,68 m²</t>
  </si>
  <si>
    <t>1 porta de enrolar do depósito da administração. A = 3,00 x 2,40 = 7,20 m²</t>
  </si>
  <si>
    <t>1.8</t>
  </si>
  <si>
    <t>DEMOLIÇÃO DE ALVENARIA</t>
  </si>
  <si>
    <t>Depósito nos fundos do prédio da adminiostração</t>
  </si>
  <si>
    <t>A = ( (1,60 x 2 ) + 2,15 ) x 2,20 x 0,15 =  1,77 m³</t>
  </si>
  <si>
    <t>A= 3,35 x 1,20 x 0,15 = 0,60 m³</t>
  </si>
  <si>
    <t>Locação da obra.</t>
  </si>
  <si>
    <t>L= (15 +8) x 2 = 46,00</t>
  </si>
  <si>
    <t>m</t>
  </si>
  <si>
    <t xml:space="preserve">Locação de andaimes fachadeiro </t>
  </si>
  <si>
    <t>Uso na construção do telhado</t>
  </si>
  <si>
    <t>2 torres de 3 m / 4 meses</t>
  </si>
  <si>
    <t>uso na execução dos revestimentos</t>
  </si>
  <si>
    <t>1 torre de 3 m / 4 meses</t>
  </si>
  <si>
    <t>m/mês</t>
  </si>
  <si>
    <t>Montagem e desmontagem  de Andaimes fachadeiro</t>
  </si>
  <si>
    <t>2 torres de 3 m / 4 meses montados e desmontados 4 vezes</t>
  </si>
  <si>
    <t>unid.</t>
  </si>
  <si>
    <t>1 torre de 3 m / 4 meses n montado e desmontado 4 vezes</t>
  </si>
  <si>
    <t xml:space="preserve"> </t>
  </si>
  <si>
    <t>LIMPEZA COM LAVA JATO SOBRE FACHADAS DA ADMINISTRAÇÃO</t>
  </si>
  <si>
    <t xml:space="preserve">A= perímetro da sede administrativa  x 0,60m  </t>
  </si>
  <si>
    <t>A=  (15,63 + 6,87) x 2 x 0,60 = 27 m² OU 3 DIAS DE USO =  1 SEMANA ou 40 h</t>
  </si>
  <si>
    <t xml:space="preserve"> Administração da obra </t>
  </si>
  <si>
    <t>2.1</t>
  </si>
  <si>
    <t>Engenheiro/arquiteto de obra</t>
  </si>
  <si>
    <t>Foi contemplado 8h / semana de engenheiro pleno</t>
  </si>
  <si>
    <t>8h/semana  x 26 semanas = 208 h</t>
  </si>
  <si>
    <t>h</t>
  </si>
  <si>
    <t>2.2</t>
  </si>
  <si>
    <t>Encarregado</t>
  </si>
  <si>
    <t>44h/semana x 26 semanas = 1144 h</t>
  </si>
  <si>
    <t>Vou considerar 6 meses</t>
  </si>
  <si>
    <t>mês</t>
  </si>
  <si>
    <t>2.3</t>
  </si>
  <si>
    <t>Caminhonete 1.6</t>
  </si>
  <si>
    <t>44h/semana x265 semanas = 1144h</t>
  </si>
  <si>
    <t>CONSIDERAR CAMIONETE 4 X 4 DURANTE TODA A OBRA</t>
  </si>
  <si>
    <t>Transporte  e  Trabalhos em Terra</t>
  </si>
  <si>
    <t>3.1</t>
  </si>
  <si>
    <t>D= 0,10 km</t>
  </si>
  <si>
    <t>Telhas: 208 m2 x 8 kg/m² = 1664 kg</t>
  </si>
  <si>
    <t>Trama de madeira: 10 kg/m² x 120 m2 = 1200 kg</t>
  </si>
  <si>
    <t>kg.km</t>
  </si>
  <si>
    <t>Forro : 100m2 x 10kg/m² = 1000 kg</t>
  </si>
  <si>
    <t>portas : 9 m² x 30kg / m² = 270 kg</t>
  </si>
  <si>
    <t>Alvenaria: 16 m² x 300 kg / m² = 4800 kg</t>
  </si>
  <si>
    <t>3.2</t>
  </si>
  <si>
    <t xml:space="preserve">Telhas: 208 m2 x 0,01 x 1,30 = 2,70 </t>
  </si>
  <si>
    <t>Trama de madeira: 1,11 m³/t</t>
  </si>
  <si>
    <t>Forro : 100m2 x 0,01 m = 1 m³</t>
  </si>
  <si>
    <t>portas : 1,68 m2 x 0,04 = 0,07 m³</t>
  </si>
  <si>
    <t>Alvenaria: 16 m² x 0,15 = 2,40 m³</t>
  </si>
  <si>
    <t xml:space="preserve"> Trabalhos em terra</t>
  </si>
  <si>
    <t>3.3</t>
  </si>
  <si>
    <t>Limpeza do terreno</t>
  </si>
  <si>
    <t>Escavações manuais</t>
  </si>
  <si>
    <t>unid</t>
  </si>
  <si>
    <t>3.4</t>
  </si>
  <si>
    <t>3.5</t>
  </si>
  <si>
    <t>quantidade de horas igual a do item anterior</t>
  </si>
  <si>
    <t>3.6</t>
  </si>
  <si>
    <t>Reaterro</t>
  </si>
  <si>
    <t>IGUAL AO VOLUME ESCAVADO X 0,70</t>
  </si>
  <si>
    <t xml:space="preserve"> INFRA E SUPRA-ESTRUTUTURA</t>
  </si>
  <si>
    <t>4.1</t>
  </si>
  <si>
    <t>Concreto magro</t>
  </si>
  <si>
    <t>sapatas:((1,00x 1,00)x (23 +6) = 29 m²</t>
  </si>
  <si>
    <t>cintas sob pilares de madeira: 0,4 x (11,00+11,00+7,00)= 11,60m²</t>
  </si>
  <si>
    <t>cintas sob paredes: ((2,75x 2)+(5,86 x 2) +(3,30)+ 7,55 + (3 x 4,65)) = 42 m x 0,40= 16,80 m²</t>
  </si>
  <si>
    <t>4.2</t>
  </si>
  <si>
    <t xml:space="preserve">Forma </t>
  </si>
  <si>
    <t xml:space="preserve"> sapatas  (1,00 x 4,00) x 0,20 x  29 unid. = 23,20 m² </t>
  </si>
  <si>
    <t>Tocos de pilar sob pilar de madeira : 0,40 x 4 x 1 x 18 = 28,80 m²</t>
  </si>
  <si>
    <t>Tocos de pilar sob paredes : 0,20 x 4 x 0,60 x 11 = 5,28 m²</t>
  </si>
  <si>
    <t>cintas sob  pilares de madeira: (11,00+11,00+7,00)x 0,30x2 = 17,40 m²</t>
  </si>
  <si>
    <t>cintas sob paredes: ((2,75x 2)+(5,86 x 2) +(3,30)+ 7,55 + (3 x 4,65)) x  0,30 x 2 = 25,21m²</t>
  </si>
  <si>
    <t>pilares nas alvenarias: 0,20 x 4 x 3,5 x 11=30,80 m²</t>
  </si>
  <si>
    <t>4.3</t>
  </si>
  <si>
    <t>Armação</t>
  </si>
  <si>
    <t>taxa de aço de 60 kg/m³  x 18,614 m³ = 920,64 kg</t>
  </si>
  <si>
    <t>kg</t>
  </si>
  <si>
    <t>4.4</t>
  </si>
  <si>
    <t>Concreto fck 25 Mpa</t>
  </si>
  <si>
    <t>sapatas: ((1,00 x 1,00 x 0,20) x 23 + ( 0,133 x (1,00 + 0,30 + 0,09)) x 29 =  11,17 m³</t>
  </si>
  <si>
    <t>tocos: 0,40x 0,40 x 1 x 18 = 2,88 m³</t>
  </si>
  <si>
    <t>tocos: 0,20 x 0,20 x 0,60 x 11=0,264 m³</t>
  </si>
  <si>
    <t>cintas: 29 x 0,10 x 0,30 = 0,87 m³</t>
  </si>
  <si>
    <t>cintas : 42,02 x 0,15 x 0,3 = 1,89 m³</t>
  </si>
  <si>
    <t>pilares: 0,20 x 0,20 x 3,50 x 11= 1,54 m³</t>
  </si>
  <si>
    <t>4.5</t>
  </si>
  <si>
    <t>Laje - pre moldada</t>
  </si>
  <si>
    <t>A= 4,90 x 6,06 = 29,69 - 30,00 m²</t>
  </si>
  <si>
    <t>4.6</t>
  </si>
  <si>
    <t>Escoramento da Laje - pre moldada</t>
  </si>
  <si>
    <t>4.7</t>
  </si>
  <si>
    <t>Pilares de eucalipto tratado ( diâmetro = 15 cm)</t>
  </si>
  <si>
    <t>18 Pilares das varandas com 3,50m</t>
  </si>
  <si>
    <t>( as vigas de madeira de topo estão consideradas no item coberturas)</t>
  </si>
  <si>
    <t>5.1</t>
  </si>
  <si>
    <t xml:space="preserve"> Alvenarias e divisórias </t>
  </si>
  <si>
    <t>Alvenarias de tijolos furados do centro de vivência</t>
  </si>
  <si>
    <t>Calculada no autocad = 136,69 m²</t>
  </si>
  <si>
    <t>Casinha de glp = 2,00m²</t>
  </si>
  <si>
    <t xml:space="preserve">Esquadrias e ferragens </t>
  </si>
  <si>
    <t>5.2</t>
  </si>
  <si>
    <t xml:space="preserve">janela de VIDRO TEMPERADO MAXIM - AIR  100 X 60 </t>
  </si>
  <si>
    <t>3 UNIDADES ( Centro de vivência)</t>
  </si>
  <si>
    <t>5.3</t>
  </si>
  <si>
    <t>Janela DE ABRIR 2 FOLHAS  DE 1000 X 100 VIDRO TEMPERADO</t>
  </si>
  <si>
    <t>1 UNIDADE ( centro de vivência)</t>
  </si>
  <si>
    <t>5.4</t>
  </si>
  <si>
    <t>Vidro liso</t>
  </si>
  <si>
    <t>A= item 6.2 + item 6.6 = 1,80 + 1,44 = 3,24 m²</t>
  </si>
  <si>
    <t>5.5</t>
  </si>
  <si>
    <t>Porta mexicana 80 cm</t>
  </si>
  <si>
    <t>Cozinha da administração</t>
  </si>
  <si>
    <t>uni</t>
  </si>
  <si>
    <t>5.6</t>
  </si>
  <si>
    <t>JANELA DE MADEIRA (CEDRINHO/ANGELIM OU EQUIV.) TIPO MAXIM-AR, PARA VIDRO, COM BATENTE, ALIZAR E FERRAGENS. EXCLUSIVE VIDRO, ACABAMENTO E CONTRAMARCO. FORNECIMENTO E INSTALAÇÃO. AF_12/2019</t>
  </si>
  <si>
    <t>Sala do gerador: A= 1,20  1,20= 1,44 m²</t>
  </si>
  <si>
    <t>5.7</t>
  </si>
  <si>
    <t>PORTA DE ALUMÍNIO DE ABRIR COM LAMBRI, COM GUARNIÇÃO, FIXAÇÃO COM PARAFUSOS - FORNEC.E INSTAL. AF_12/2019 - casa de glp</t>
  </si>
  <si>
    <t xml:space="preserve">Casa de glp do alojamento </t>
  </si>
  <si>
    <t>A = 1,00m x 0,70 m= 0,70 m²</t>
  </si>
  <si>
    <t>5.8</t>
  </si>
  <si>
    <t>Porta da cozinha da administração</t>
  </si>
  <si>
    <t>5.9</t>
  </si>
  <si>
    <t>5.10</t>
  </si>
  <si>
    <t xml:space="preserve">porta 60x210  </t>
  </si>
  <si>
    <t>5.11</t>
  </si>
  <si>
    <t xml:space="preserve">porta 80x210  </t>
  </si>
  <si>
    <t>5.12</t>
  </si>
  <si>
    <t>porta 90 x 210 (PNE)</t>
  </si>
  <si>
    <t>Ferragens</t>
  </si>
  <si>
    <t>5.13</t>
  </si>
  <si>
    <t xml:space="preserve"> Ferragens para portas de WC</t>
  </si>
  <si>
    <t>5.14</t>
  </si>
  <si>
    <t>Ferragens para portas internas de madeira</t>
  </si>
  <si>
    <t>5.15</t>
  </si>
  <si>
    <t>Peitoris</t>
  </si>
  <si>
    <t>para janelas de 100 x 60</t>
  </si>
  <si>
    <t>para janelas 100 x 100</t>
  </si>
  <si>
    <t>ml</t>
  </si>
  <si>
    <t>COBERTURA E PROTEÇÕES</t>
  </si>
  <si>
    <t>6.1</t>
  </si>
  <si>
    <t>Estrutura de madeira para cobertura</t>
  </si>
  <si>
    <t>madeiramento do telhado do centro de vivência:</t>
  </si>
  <si>
    <t>A= 139,93 ( auto cad). Area plana x 1,15= Area real . A= 139,93 x 1,15 = 160,91 m²</t>
  </si>
  <si>
    <t>madeiramento do telhado da administração</t>
  </si>
  <si>
    <t>A= 126,01  ( auto cad). Area plana x 1,15=Area real . A= 126,01 x 1,15 = 144,91 m²</t>
  </si>
  <si>
    <t xml:space="preserve"> Revisão do madeiramento do telhado do Alojamento. ( 30%)</t>
  </si>
  <si>
    <t>A= 150,00  ( auto cad) x 30% = 45,00 m²</t>
  </si>
  <si>
    <t>A= 55,69 ( auto cad). Area plana x 1,15= Area real . A= 55,69 x 1,15 = 64,04  m²</t>
  </si>
  <si>
    <t>pan</t>
  </si>
  <si>
    <t>6.2</t>
  </si>
  <si>
    <t>tesouras de madeira para vão de 8,00 m</t>
  </si>
  <si>
    <t>3 unidades</t>
  </si>
  <si>
    <t>tesouras de madeira para vão de  8,00 m</t>
  </si>
  <si>
    <t>6.3</t>
  </si>
  <si>
    <t>Telhamento em PIAÇAVA</t>
  </si>
  <si>
    <t>( POR SEMELHANÇA DE PREÇOS, USEI A COMPOSIÇÃO 94216 SINAPI PARA A PIAÇAVA)</t>
  </si>
  <si>
    <t>6.4</t>
  </si>
  <si>
    <t>TELHAS CERÂMICAS</t>
  </si>
  <si>
    <t>SEDE ADMINISTRATIVA: A= 144,91 m²</t>
  </si>
  <si>
    <t>Alojamento: a= 45,00 m²</t>
  </si>
  <si>
    <t>Garagem: 64,04 m²</t>
  </si>
  <si>
    <t>6.5</t>
  </si>
  <si>
    <t>Cumeeira E ESPIGÕES</t>
  </si>
  <si>
    <t>Sede administrativa</t>
  </si>
  <si>
    <t>CUMEEIRA : 7,00 M</t>
  </si>
  <si>
    <t>Espigões : 4 x 7,10 =28,4 = 29,00 ml</t>
  </si>
  <si>
    <t>Garagem</t>
  </si>
  <si>
    <t>l= 12,00 ml</t>
  </si>
  <si>
    <t>6.6</t>
  </si>
  <si>
    <t>6.7</t>
  </si>
  <si>
    <t>Impermeabilizações</t>
  </si>
  <si>
    <t>Impermeabilização rígida dos pisos dos sanitários e cozinha</t>
  </si>
  <si>
    <t>A= 25,83 x 1,30 = 33,58 m²</t>
  </si>
  <si>
    <t>m,²</t>
  </si>
  <si>
    <t>REVESTIMENTOS, FORROS, MARCENARIA E SERRALHERIA, PINTURAS E TRATAMENTOS ESPECIAIS</t>
  </si>
  <si>
    <t>7.1/7.2</t>
  </si>
  <si>
    <t xml:space="preserve">Revestimentos (interno e externo) </t>
  </si>
  <si>
    <t>Revestimentos de argamassa (chapisco e emboço)</t>
  </si>
  <si>
    <t xml:space="preserve">área das alvenarias das paredes novas x 2 </t>
  </si>
  <si>
    <t>Area dos tetos</t>
  </si>
  <si>
    <t>7.3</t>
  </si>
  <si>
    <t>Revestimentos cerâmicos/azulejos</t>
  </si>
  <si>
    <t xml:space="preserve">BI h=1,50 </t>
  </si>
  <si>
    <t>perimetro das áreas molhadas x 1,50m</t>
  </si>
  <si>
    <t>Arremates no Alojamento</t>
  </si>
  <si>
    <t>7.4</t>
  </si>
  <si>
    <t>Trincas em revestimentos</t>
  </si>
  <si>
    <t>7.5</t>
  </si>
  <si>
    <t>IMPERMEABILIZAÇÃO DE SUPERFÍCIE COM ARGAMASSA DE CIMENTO E AREIA, COM ADITIVO IMPERMEABILIZANTE, E = 1,5CM. AF_09/2023 ( SOCO EXTERNO H=50 CM)</t>
  </si>
  <si>
    <t>Perímetro da administração x 0,50= (15,00 + 7,00) x 2 x 0,60 = 26,40 m²</t>
  </si>
  <si>
    <t>C VIV</t>
  </si>
  <si>
    <t>SEDE</t>
  </si>
  <si>
    <t>ALOJ</t>
  </si>
  <si>
    <t>GERADOR</t>
  </si>
  <si>
    <t>TOTAL</t>
  </si>
  <si>
    <t xml:space="preserve">Pintura </t>
  </si>
  <si>
    <t>Selador paredes</t>
  </si>
  <si>
    <t>7.6</t>
  </si>
  <si>
    <t>Repintura ( Adm. , Alojamento, Garagem e Gerador</t>
  </si>
  <si>
    <t>7.7</t>
  </si>
  <si>
    <t>Repintura ( Administração , Alojamento, Garagem e Gerador</t>
  </si>
  <si>
    <t>Selador nas  portas e madeiras dos pilares e telhado</t>
  </si>
  <si>
    <t>7.8</t>
  </si>
  <si>
    <t>Massa corrida pva</t>
  </si>
  <si>
    <t>7.9</t>
  </si>
  <si>
    <t>Pintura PVA ( interna e exterrna)</t>
  </si>
  <si>
    <t>7.10</t>
  </si>
  <si>
    <t>Pintura verniz sobre madeira</t>
  </si>
  <si>
    <t>7.11</t>
  </si>
  <si>
    <t>Pintura esmalte sintético sobre madeira</t>
  </si>
  <si>
    <t>7.12</t>
  </si>
  <si>
    <t xml:space="preserve">PAVIMENTAÇÕES  </t>
  </si>
  <si>
    <t>Pavimentações</t>
  </si>
  <si>
    <t>8.1</t>
  </si>
  <si>
    <t>Contrapisos</t>
  </si>
  <si>
    <t>Centro de vivência</t>
  </si>
  <si>
    <t>Administração</t>
  </si>
  <si>
    <t>Laboratório</t>
  </si>
  <si>
    <t>8.2</t>
  </si>
  <si>
    <t>Pisos cimentados</t>
  </si>
  <si>
    <t>Centro de vivencia</t>
  </si>
  <si>
    <t>corredores</t>
  </si>
  <si>
    <t>8.3</t>
  </si>
  <si>
    <t>Piso cerâmicos</t>
  </si>
  <si>
    <t>Administração ( consertos e reparos)</t>
  </si>
  <si>
    <t>Alojamento ( consertos e reparos)</t>
  </si>
  <si>
    <t>8.4</t>
  </si>
  <si>
    <t>Rodapés de madeira = 7 cm</t>
  </si>
  <si>
    <t>Perimetros dos banheiros e cozinha ( C Vivencia)</t>
  </si>
  <si>
    <t>8.5</t>
  </si>
  <si>
    <t>Soleiras de  granito</t>
  </si>
  <si>
    <t>65 x 2 + 85 x 2 + 95 x 2 =  393 cm = 3,93m</t>
  </si>
  <si>
    <t>ML</t>
  </si>
  <si>
    <t>INSTALAÇÕES E APARELHOS</t>
  </si>
  <si>
    <t>9.1</t>
  </si>
  <si>
    <t>Eletroduto 3/4" :</t>
  </si>
  <si>
    <t>sede</t>
  </si>
  <si>
    <t>CENTRO DE VIVÊNCIA</t>
  </si>
  <si>
    <t>9.2</t>
  </si>
  <si>
    <t xml:space="preserve">Curva 3/4" :  </t>
  </si>
  <si>
    <t>9.3</t>
  </si>
  <si>
    <t xml:space="preserve">Luva 3/4 " : </t>
  </si>
  <si>
    <t>Fios e cabos</t>
  </si>
  <si>
    <t>9.4</t>
  </si>
  <si>
    <t>1peças de cabo 2,5 mm²</t>
  </si>
  <si>
    <t>9.5</t>
  </si>
  <si>
    <t>Cabo 4 mm²</t>
  </si>
  <si>
    <t>Caixas e quadros de comando</t>
  </si>
  <si>
    <t>9.6</t>
  </si>
  <si>
    <t>Caixas 4x2 :</t>
  </si>
  <si>
    <t>9.7</t>
  </si>
  <si>
    <t xml:space="preserve">CAIXAS 4X4/ OCTOGONAL: </t>
  </si>
  <si>
    <t>Tomadas e interruptores</t>
  </si>
  <si>
    <t>9.8</t>
  </si>
  <si>
    <t>Interruptor conjugado com tomada</t>
  </si>
  <si>
    <t>9.9</t>
  </si>
  <si>
    <t>Interruptor 2 seçoes:</t>
  </si>
  <si>
    <t>9.10</t>
  </si>
  <si>
    <t>Interruptor simples: 7 unid.</t>
  </si>
  <si>
    <t>9.11</t>
  </si>
  <si>
    <t>Tomadas : 10 unid.</t>
  </si>
  <si>
    <t>9.12</t>
  </si>
  <si>
    <t>Luminárias Led</t>
  </si>
  <si>
    <t>9.13</t>
  </si>
  <si>
    <t>Arandelas</t>
  </si>
  <si>
    <t>9.14</t>
  </si>
  <si>
    <t>lampadas led 9 w: 20 unid.</t>
  </si>
  <si>
    <t>9.15</t>
  </si>
  <si>
    <t xml:space="preserve">QDL </t>
  </si>
  <si>
    <t>Disjuntores</t>
  </si>
  <si>
    <t>9.16</t>
  </si>
  <si>
    <t xml:space="preserve">Monofásico 16 A: </t>
  </si>
  <si>
    <t>9.17</t>
  </si>
  <si>
    <t>Bifásico 16 A:</t>
  </si>
  <si>
    <t>Mão-de-obra.</t>
  </si>
  <si>
    <t>9.18</t>
  </si>
  <si>
    <t xml:space="preserve">eletricista: 44 h </t>
  </si>
  <si>
    <t>9.19</t>
  </si>
  <si>
    <t>ajudante de aletricista:  = 44 h</t>
  </si>
  <si>
    <t>9.20</t>
  </si>
  <si>
    <t>Botoeira antipanico Alarme para Wc PNE</t>
  </si>
  <si>
    <t>9.21</t>
  </si>
  <si>
    <t>Instalações hidráulica</t>
  </si>
  <si>
    <t>10.1</t>
  </si>
  <si>
    <t>Caixa d'água 1000 litros: 1 unid</t>
  </si>
  <si>
    <t>10.2</t>
  </si>
  <si>
    <t>tubo 25 mm</t>
  </si>
  <si>
    <t>10.3</t>
  </si>
  <si>
    <t>tubo 32 mm</t>
  </si>
  <si>
    <t>10.4</t>
  </si>
  <si>
    <t>Barrilete 40 mm : 3 m</t>
  </si>
  <si>
    <t>10.5</t>
  </si>
  <si>
    <t>Joelho 90 pvc sd 25 mm</t>
  </si>
  <si>
    <t>10.6</t>
  </si>
  <si>
    <t>Joelho 90 pvc sd 32 mm</t>
  </si>
  <si>
    <t>10.7</t>
  </si>
  <si>
    <t>Joelho 90 pvc sd 40 mm</t>
  </si>
  <si>
    <t>10.8</t>
  </si>
  <si>
    <t>Adaptador curto 32 mm x 1 "</t>
  </si>
  <si>
    <t>10.9</t>
  </si>
  <si>
    <t>Bucha de redução curta 32 mm x 25 mm</t>
  </si>
  <si>
    <t>10.10</t>
  </si>
  <si>
    <t>Tê PVC  40 mm</t>
  </si>
  <si>
    <t>10.11</t>
  </si>
  <si>
    <t>Tê PVC  25 mm</t>
  </si>
  <si>
    <t>10.12</t>
  </si>
  <si>
    <t>Tê PVC  32 mm</t>
  </si>
  <si>
    <t>ini</t>
  </si>
  <si>
    <t>10.13</t>
  </si>
  <si>
    <t>Joelho 25 mm x 1/2" bucha de latão</t>
  </si>
  <si>
    <t>10.14</t>
  </si>
  <si>
    <t xml:space="preserve">Registro de gaveta 1" </t>
  </si>
  <si>
    <t>10.15</t>
  </si>
  <si>
    <t>Luva 25 mm x 3/4" com bucha de latão</t>
  </si>
  <si>
    <t>10.16</t>
  </si>
  <si>
    <t>Registro esfera 25 mm</t>
  </si>
  <si>
    <t>10.17</t>
  </si>
  <si>
    <t>Registro esfera 40 mm</t>
  </si>
  <si>
    <t>10.18</t>
  </si>
  <si>
    <t xml:space="preserve">Adaptador PVC com flande para caixa dagua 25 mm </t>
  </si>
  <si>
    <t>10.19</t>
  </si>
  <si>
    <t xml:space="preserve">Adaptador PVC com flande para caixa dagua 40 mm </t>
  </si>
  <si>
    <t>10.20</t>
  </si>
  <si>
    <t>Torneira de bóia 3/4"</t>
  </si>
  <si>
    <t>10.21</t>
  </si>
  <si>
    <t>Bombeiro hidráulico</t>
  </si>
  <si>
    <t>10.22</t>
  </si>
  <si>
    <t>ajudante de bombeiro</t>
  </si>
  <si>
    <t>Instalações sanitárias</t>
  </si>
  <si>
    <t>11.1</t>
  </si>
  <si>
    <t>Tubo PVC 100 mm</t>
  </si>
  <si>
    <t>11.2</t>
  </si>
  <si>
    <t>Tubo PVC 75 mm</t>
  </si>
  <si>
    <t>11.3</t>
  </si>
  <si>
    <t>Tubo PVC 50 mm</t>
  </si>
  <si>
    <t>11.4</t>
  </si>
  <si>
    <t>Tubo PVC 40 mm</t>
  </si>
  <si>
    <t>11.5</t>
  </si>
  <si>
    <t>Curva curta 90 100mm PVC</t>
  </si>
  <si>
    <t>11.6</t>
  </si>
  <si>
    <t>Junção de redução Y 100 x 50 mm</t>
  </si>
  <si>
    <t>11.7</t>
  </si>
  <si>
    <t>Junção de redução Y 100 x 75 mm</t>
  </si>
  <si>
    <t>11.8</t>
  </si>
  <si>
    <t>Junção simples  Y  100 x 100 mm</t>
  </si>
  <si>
    <t>11.9</t>
  </si>
  <si>
    <t>Joelho PVC 45 40 mm</t>
  </si>
  <si>
    <t>11.10</t>
  </si>
  <si>
    <t>Joelho PVC 45 50 mm</t>
  </si>
  <si>
    <t>11.11</t>
  </si>
  <si>
    <t>Joelho PVC 45 75 mm</t>
  </si>
  <si>
    <t>11.12</t>
  </si>
  <si>
    <t>Joelho PVC 45  100 mm</t>
  </si>
  <si>
    <t>11.13</t>
  </si>
  <si>
    <t>Joelho PVC 90  40 mm</t>
  </si>
  <si>
    <t>11.14</t>
  </si>
  <si>
    <t>Joelho PVC 90  50 mm</t>
  </si>
  <si>
    <t>11.15</t>
  </si>
  <si>
    <t>Caixa de gordura</t>
  </si>
  <si>
    <t>11.16</t>
  </si>
  <si>
    <t>Poço de inspeção diam 60 cm</t>
  </si>
  <si>
    <t>11.17</t>
  </si>
  <si>
    <t xml:space="preserve">Caixa sifonada 15 x18,5x7,5 </t>
  </si>
  <si>
    <t>11.18</t>
  </si>
  <si>
    <t>Ralo 10 x 10</t>
  </si>
  <si>
    <t>11.19</t>
  </si>
  <si>
    <t xml:space="preserve">Fossa </t>
  </si>
  <si>
    <t>11.20</t>
  </si>
  <si>
    <t>Filtro Anaeróbico</t>
  </si>
  <si>
    <t>11.21</t>
  </si>
  <si>
    <t>11.22</t>
  </si>
  <si>
    <t>bombeiro</t>
  </si>
  <si>
    <t>11.23</t>
  </si>
  <si>
    <t>11.24</t>
  </si>
  <si>
    <t>11.25</t>
  </si>
  <si>
    <t>11.26</t>
  </si>
  <si>
    <t>Louças e metais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</si>
  <si>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</si>
  <si>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</si>
  <si>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</si>
  <si>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</si>
  <si>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</si>
  <si>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</si>
  <si>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</si>
  <si>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</si>
  <si>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</si>
  <si>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</si>
  <si>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</si>
  <si>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</si>
  <si>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</si>
  <si>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</si>
  <si>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</si>
  <si>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 xml:space="preserve">COMPLENTAÇÃO DA OBRA </t>
  </si>
  <si>
    <t>13.1</t>
  </si>
  <si>
    <t xml:space="preserve">Calafete e limpeza </t>
  </si>
  <si>
    <t xml:space="preserve">Limpeza final do receptivo </t>
  </si>
  <si>
    <t>m2</t>
  </si>
  <si>
    <t xml:space="preserve">CONSTRUÇÃO DE NOVO CENTRO DE VIVÊNCIA   E                                           REQUALIFICAÇÃO DOS PRÉDIOS DA ADMINISTRAÇÃO, ALOJAMENTO, LABORATÓRIO E GERADOR. </t>
  </si>
  <si>
    <t>Obra: REBIO UNA</t>
  </si>
  <si>
    <t>4.8</t>
  </si>
  <si>
    <t>Estrutura de madeira do receptivo</t>
  </si>
  <si>
    <t>Fundações e estrutura do receptivo</t>
  </si>
  <si>
    <t>PROJETO ESTRUTURAL PARA EDIFICAÇÕES</t>
  </si>
  <si>
    <t xml:space="preserve"> 10.23</t>
  </si>
  <si>
    <t xml:space="preserve"> 10.24</t>
  </si>
  <si>
    <t>DESENHISTA PROJETISTA COM ENCARGOS COMPLEMENTARES</t>
  </si>
  <si>
    <t>Centro de Vivências</t>
  </si>
  <si>
    <t xml:space="preserve">CONSTRUÇÃO DE NOVO RECEPTIVO    E                                           REQUALIFICAÇÃO DOS PRÉDIOS DA ADMINISTRAÇÃO, ALOJAMENTO, LABORATÓRIO E GERADOR DA BASE MARUIM </t>
  </si>
  <si>
    <t>3 VAGAS ( SERÃO DEMOLIDAS)</t>
  </si>
  <si>
    <t>Alojamento= A= 150 m² x 30%  =  45 m²</t>
  </si>
  <si>
    <t>Administração; A= 131,00 m² ( auto cad plana) X 1.16 = 151,96 m² = 152,00 m²</t>
  </si>
  <si>
    <t>Laboratório / Garagem = A- 8 x 4,23 = 33,845 m² = 34,00 m²</t>
  </si>
  <si>
    <t>Gerador: A=14,10 + 30,00 =  44,10 m² = 44,00 m²</t>
  </si>
  <si>
    <t>Arremates na sede administrativa</t>
  </si>
  <si>
    <t>Rasgos  e fechamentos nas alvenarias para tubulações</t>
  </si>
  <si>
    <t>Laboratório: A= 13,68 m²</t>
  </si>
  <si>
    <t>Oitões do Gerador</t>
  </si>
  <si>
    <t xml:space="preserve"> Garagem = A- 8 x 4,23 = 33,845 m² = 34,00 m²</t>
  </si>
  <si>
    <t>Laboratório = A= 4,60 x 5,00  = 23,00 m² x 30% = 6,90 m²</t>
  </si>
  <si>
    <t>Administração : 99,78 m²</t>
  </si>
  <si>
    <t>laboratório: 13,68 m²</t>
  </si>
  <si>
    <t>LABOR/GARAGEM</t>
  </si>
  <si>
    <t>Receptivo</t>
  </si>
  <si>
    <t>alojamento</t>
  </si>
  <si>
    <t>Oitões do Gerador:  (2,50 x 0,75)/2 x 4 = 3,75 m2</t>
  </si>
  <si>
    <t>Gerador: A = 15,40 x 2,80 = 43,12 m²</t>
  </si>
  <si>
    <t>Oitões do gerador: 2,50 x 0,75/2 x 4= 3,75 m²</t>
  </si>
  <si>
    <t>LAB 8 GARAGEM</t>
  </si>
  <si>
    <t>Projeto estrutural do Receptivo</t>
  </si>
  <si>
    <t>Concreto armado ( PILARES e VIGAS ) do Receptivo</t>
  </si>
  <si>
    <t>Sede administrativa: 25 ml</t>
  </si>
  <si>
    <t>Alojamento: 20 ml</t>
  </si>
  <si>
    <t>Laboratório: 10 ml</t>
  </si>
  <si>
    <t>Gerador: 10 ml</t>
  </si>
  <si>
    <t xml:space="preserve"> 9.22</t>
  </si>
  <si>
    <t xml:space="preserve"> 9.23</t>
  </si>
  <si>
    <t>ENGENHEIRO ELETRICISTA COM ENCARGOS COMPLEMENTARES</t>
  </si>
  <si>
    <t>9.22</t>
  </si>
  <si>
    <t>9.23</t>
  </si>
  <si>
    <t>Vou considerar 3 dias x 8h/dia = 24 h</t>
  </si>
  <si>
    <t>10.23</t>
  </si>
  <si>
    <t>10.24</t>
  </si>
  <si>
    <t>Considerado  28 horas para projetos de instalações hidraulicas</t>
  </si>
  <si>
    <t>Considerado  28 horas para desenho de projetos de instalações hidraulicas</t>
  </si>
  <si>
    <t>PEDRA BRITADA N. 3 (38 A 50 MM) POSTO PEDREIRA/FORNECEDOR, SEM FRETE</t>
  </si>
  <si>
    <t>TE, PVC, SERIE NORMAL, ESGOTO PREDIAL, DN 100 X 100 MM, JUNTA ELÁSTICA, FORNECIDO E INSTALADO EM RAMAL DE DESCARGA OU RAMAL DE ESGOTO SANITÁRIO. AF_08/2022</t>
  </si>
  <si>
    <t>TRANSPORTE COM CAMINHÃO BASCULANTE DE 6 M³, EM VIA URBANA EM LEITO NATURAL (UNIDADE: M3XKM). AF_07/2020</t>
  </si>
  <si>
    <t>CAP, PVC, SÉRIE NORMAL, ESGOTO PREDIAL, DN 100 MM, JUNTA ELÁSTICA, FORNECIDO E INSTALADO EM SUBCOLETOR AÉREO DE ESGOTO SANITÁRIO. AF_08/2022</t>
  </si>
  <si>
    <t>JOELHO 90 GRAUS, PVC, SERIE NORMAL, ESGOTO PREDIAL, DN 100 MM, JUNTA ELÁSTICA, FORNECIDO E INSTALADO EM RAMAL DE DESCARGA OU RAMAL DE ESGOTO SANITÁRIO. AF_08/2022</t>
  </si>
  <si>
    <t>JUNÇÃO SIMPLES, PVC, SERIE R, ÁGUA PLUVIAL, DN 150 X 150 MM, JUNTA ELÁSTICA, FORNECIDO E INSTALADO EM RAMAL DE ENCAMINHAMENTO. AF_06/2022</t>
  </si>
  <si>
    <t>JOELHO 45 GRAUS, PVC, SERIE NORMAL, ESGOTO PREDIAL, DN 150 MM, JUNTA ELÁSTICA, FORNECIDO E INSTALADO EM SUBCOLETOR AÉREO DE ESGOTO SANITÁRIO. AF_08/2022</t>
  </si>
  <si>
    <t>REDUÇÃO EXCÊNTRICA, PVC, SERIE R, ÁGUA PLUVIAL, DN 150 X 100 MM, JUNTA ELÁSTICA, FORNECIDO E INSTALADO EM RAMAL DE ENCAMINHAMENTO. AF_06/2022</t>
  </si>
  <si>
    <t>AREIA MEDIA - POSTO JAZIDA/FORNECEDOR (RETIRADO NA JAZIDA, SEM TRANSPORTE)</t>
  </si>
  <si>
    <t>11.27</t>
  </si>
  <si>
    <t xml:space="preserve"> 11.27</t>
  </si>
  <si>
    <t>TAMPAO DE FERRO FUNDIDO 75kg-0,66m</t>
  </si>
  <si>
    <t>11.28</t>
  </si>
  <si>
    <t>TUBO DE PVC PARA REDE COLETORA DE ESGOTO DE PAREDE MACIÇA, DN 150 MM, JUNTA ELÁSTICA  - FORNECIMENTO E ASSENTAMENTO. AF_01/2021</t>
  </si>
  <si>
    <t>NOVO RECEPTIVO</t>
  </si>
  <si>
    <t>ÁREA EXTERNA</t>
  </si>
  <si>
    <t>Fossas: 3,15x1,00x1,00 x2,50x 2 unidades = 15,75 m³</t>
  </si>
  <si>
    <t>Filtros anaeróbicos: 3,15 x 1,20 x 1,20 x 1,50 x 2 unidades = 13,61 m³</t>
  </si>
  <si>
    <t>Caixas de passagem : 13 unid. X 0,80 x 10,00 = 10,40 m³</t>
  </si>
  <si>
    <t>Cvala de infiltração: 0,50 x 2,60 x 20,37 = 26,48 m³</t>
  </si>
  <si>
    <t>23 sapatas: 1,00 x 1,00 x 1,00 x 23 = 23,00 m³</t>
  </si>
  <si>
    <t>Escavação de valas de esgoto: 192 ml x 0,40m x 1,50 m = 97,20 m³</t>
  </si>
  <si>
    <t>Total= 97,20+15,75+13,61+10,40+26,48 = 163,44 m³</t>
  </si>
  <si>
    <t>Vou considerar 3 dias de retroescavadeira</t>
  </si>
  <si>
    <t xml:space="preserve"> 11.25</t>
  </si>
  <si>
    <t xml:space="preserve"> 11.26</t>
  </si>
  <si>
    <t>CAIXA SIFONADA, PVC, DN 100 X 100 X 50 MM, JUNTA ELÁSTICA, FORNECIDA E INSTALADA EM RAMAL DE DESCARGA OU EM RAMAL DE ESGOTO SANITÁRIO. AF_08/2022</t>
  </si>
  <si>
    <t>2 visitas das fossas e 2 visitas dos filtros anaeróbios</t>
  </si>
  <si>
    <t>na entrada dos 2 filtros anaeróbicos</t>
  </si>
  <si>
    <t xml:space="preserve"> 11.22</t>
  </si>
  <si>
    <t xml:space="preserve"> 11.23</t>
  </si>
  <si>
    <t xml:space="preserve"> 11.24</t>
  </si>
  <si>
    <t>PEDRA BRITADA N.2</t>
  </si>
  <si>
    <t>11.29</t>
  </si>
  <si>
    <t>11.30</t>
  </si>
  <si>
    <t>11.31</t>
  </si>
  <si>
    <t>11.32</t>
  </si>
  <si>
    <t>11.33</t>
  </si>
  <si>
    <t>11.34</t>
  </si>
  <si>
    <t>11.35</t>
  </si>
  <si>
    <t xml:space="preserve"> 11.28</t>
  </si>
  <si>
    <t xml:space="preserve"> 11.29</t>
  </si>
  <si>
    <t xml:space="preserve"> 11.30</t>
  </si>
  <si>
    <t xml:space="preserve"> 11.31</t>
  </si>
  <si>
    <t xml:space="preserve"> 11.32</t>
  </si>
  <si>
    <t xml:space="preserve"> 11.33</t>
  </si>
  <si>
    <t xml:space="preserve"> 11.34</t>
  </si>
  <si>
    <t xml:space="preserve"> 11.35</t>
  </si>
  <si>
    <t>V= 2,50 x 20,00 x 0,10 =  5,00 m³</t>
  </si>
  <si>
    <t>V= 2,50 x 20,00 x 0,2 - ( 3,15 x 0,05 x 0,05 x 20,00 x 5,00 ) /2 = 4,60 m³</t>
  </si>
  <si>
    <t>m³ x km</t>
  </si>
  <si>
    <t>Distancia: 30 km</t>
  </si>
  <si>
    <t>CAP, PVC, SÉRIE NORMAL, ESGOTO PREDIAL, DN 100 MM, JUNTA ELÁSTICA, FORNECIDO E INSTALADO EM SUBCOLETOR AÉREO DE ESGOTO SANITÁRIO.</t>
  </si>
  <si>
    <t xml:space="preserve"> 11.36</t>
  </si>
  <si>
    <t>TUBO DE CONCRETO (SIMPLES) PARA REDES COLETORAS DE ÁGUAS PLUVIAIS, DIÂMETRO DE 300 MM, JUNTA RÍGIDA, INSTALADO EM LOCAL COM ALTO NÍVEL DE INTERFERÊNCIAS - FORNECIMENTO E ASSENTAMENTO. AF_03/2024</t>
  </si>
  <si>
    <t>11.36</t>
  </si>
  <si>
    <t>Cada passagem terá 6 m de manilhas x 2 passagens -= 12 m</t>
  </si>
  <si>
    <t>Valas sob estrada:</t>
  </si>
  <si>
    <t>V= 6 x 0,5 x 1,5 x 2 unidase = 9 m³</t>
  </si>
  <si>
    <t>V = 5,00 + 4,60 + 13,60 = 23,20 m³</t>
  </si>
  <si>
    <t>Chapas galvanizadas  para cumeeira e espigões do tellhado em piaçava</t>
  </si>
  <si>
    <t xml:space="preserve">100,00%
</t>
  </si>
  <si>
    <t xml:space="preserve">50,00%
</t>
  </si>
  <si>
    <t xml:space="preserve">16,00%
</t>
  </si>
  <si>
    <t xml:space="preserve">30,00%
</t>
  </si>
  <si>
    <t xml:space="preserve">10,00%
</t>
  </si>
  <si>
    <t xml:space="preserve">17,00%
</t>
  </si>
  <si>
    <t xml:space="preserve">40,00%
</t>
  </si>
  <si>
    <t xml:space="preserve">35,00%
</t>
  </si>
  <si>
    <t xml:space="preserve">15,00%
</t>
  </si>
  <si>
    <t xml:space="preserve">20,00%
</t>
  </si>
  <si>
    <t xml:space="preserve">45,00%
</t>
  </si>
  <si>
    <t xml:space="preserve">65,00%
</t>
  </si>
  <si>
    <t xml:space="preserve">25,00%
</t>
  </si>
  <si>
    <t xml:space="preserve">60,00%
</t>
  </si>
  <si>
    <t>Valor Unit</t>
  </si>
  <si>
    <t>Valor BDI</t>
  </si>
  <si>
    <t>BDI 25%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</si>
</sst>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>
    <font>
      <sz val="11"/>
      <name val="Arial"/>
      <family val="1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6"/>
      <name val="Arial"/>
      <family val="2"/>
    </font>
    <font>
      <sz val="12"/>
      <color theme="1"/>
      <name val="Aptos Narrow"/>
      <family val="2"/>
      <scheme val="minor"/>
    </font>
    <font>
      <b/>
      <sz val="10"/>
      <color rgb="FF000000"/>
      <name val="Arial"/>
      <family val="2"/>
    </font>
    <font>
      <b/>
      <sz val="18"/>
      <color theme="1"/>
      <name val="Aptos Narrow"/>
      <family val="2"/>
      <scheme val="minor"/>
    </font>
    <font>
      <b/>
      <sz val="11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12"/>
      <color theme="1"/>
      <name val="Roboto"/>
    </font>
    <font>
      <b/>
      <sz val="12"/>
      <name val="Arial"/>
      <family val="1"/>
    </font>
    <font>
      <b/>
      <sz val="12"/>
      <name val="Arial"/>
      <family val="2"/>
    </font>
    <font>
      <b/>
      <sz val="12"/>
      <color theme="1"/>
      <name val="Aptos Narrow"/>
      <scheme val="minor"/>
    </font>
    <font>
      <sz val="11"/>
      <color theme="1"/>
      <name val="Aptos Narrow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3" fillId="2" borderId="0" xfId="0" applyFont="1" applyFill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center" vertical="top" wrapText="1"/>
    </xf>
    <xf numFmtId="0" fontId="7" fillId="6" borderId="3" xfId="0" applyFont="1" applyFill="1" applyBorder="1" applyAlignment="1">
      <alignment horizontal="right" vertical="top" wrapText="1"/>
    </xf>
    <xf numFmtId="0" fontId="8" fillId="7" borderId="4" xfId="0" applyFont="1" applyFill="1" applyBorder="1" applyAlignment="1">
      <alignment horizontal="left" vertical="top" wrapText="1"/>
    </xf>
    <xf numFmtId="0" fontId="9" fillId="8" borderId="5" xfId="0" applyFont="1" applyFill="1" applyBorder="1" applyAlignment="1">
      <alignment horizontal="center" vertical="top" wrapText="1"/>
    </xf>
    <xf numFmtId="0" fontId="10" fillId="9" borderId="6" xfId="0" applyFont="1" applyFill="1" applyBorder="1" applyAlignment="1">
      <alignment horizontal="right" vertical="top" wrapText="1"/>
    </xf>
    <xf numFmtId="4" fontId="11" fillId="10" borderId="7" xfId="0" applyNumberFormat="1" applyFont="1" applyFill="1" applyBorder="1" applyAlignment="1">
      <alignment horizontal="right" vertical="top" wrapText="1"/>
    </xf>
    <xf numFmtId="0" fontId="13" fillId="11" borderId="8" xfId="0" applyFont="1" applyFill="1" applyBorder="1" applyAlignment="1">
      <alignment horizontal="left" vertical="top" wrapText="1"/>
    </xf>
    <xf numFmtId="0" fontId="14" fillId="12" borderId="9" xfId="0" applyFont="1" applyFill="1" applyBorder="1" applyAlignment="1">
      <alignment horizontal="center" vertical="top" wrapText="1"/>
    </xf>
    <xf numFmtId="0" fontId="15" fillId="13" borderId="10" xfId="0" applyFont="1" applyFill="1" applyBorder="1" applyAlignment="1">
      <alignment horizontal="right" vertical="top" wrapText="1"/>
    </xf>
    <xf numFmtId="4" fontId="16" fillId="14" borderId="11" xfId="0" applyNumberFormat="1" applyFont="1" applyFill="1" applyBorder="1" applyAlignment="1">
      <alignment horizontal="right" vertical="top" wrapText="1"/>
    </xf>
    <xf numFmtId="0" fontId="18" fillId="15" borderId="12" xfId="0" applyFont="1" applyFill="1" applyBorder="1" applyAlignment="1">
      <alignment horizontal="left" vertical="top" wrapText="1"/>
    </xf>
    <xf numFmtId="0" fontId="19" fillId="16" borderId="13" xfId="0" applyFont="1" applyFill="1" applyBorder="1" applyAlignment="1">
      <alignment horizontal="center" vertical="top" wrapText="1"/>
    </xf>
    <xf numFmtId="0" fontId="20" fillId="17" borderId="14" xfId="0" applyFont="1" applyFill="1" applyBorder="1" applyAlignment="1">
      <alignment horizontal="right" vertical="top" wrapText="1"/>
    </xf>
    <xf numFmtId="0" fontId="21" fillId="18" borderId="0" xfId="0" applyFont="1" applyFill="1" applyAlignment="1">
      <alignment horizontal="left" vertical="top" wrapText="1"/>
    </xf>
    <xf numFmtId="0" fontId="22" fillId="19" borderId="0" xfId="0" applyFont="1" applyFill="1" applyAlignment="1">
      <alignment horizontal="center" vertical="top" wrapText="1"/>
    </xf>
    <xf numFmtId="0" fontId="23" fillId="20" borderId="0" xfId="0" applyFont="1" applyFill="1" applyAlignment="1">
      <alignment horizontal="right" vertical="top" wrapText="1"/>
    </xf>
    <xf numFmtId="0" fontId="25" fillId="22" borderId="0" xfId="0" applyFont="1" applyFill="1" applyAlignment="1">
      <alignment horizontal="left" vertical="top" wrapText="1"/>
    </xf>
    <xf numFmtId="0" fontId="26" fillId="23" borderId="0" xfId="0" applyFont="1" applyFill="1" applyAlignment="1">
      <alignment horizontal="center" vertical="top" wrapText="1"/>
    </xf>
    <xf numFmtId="0" fontId="0" fillId="0" borderId="0" xfId="0"/>
    <xf numFmtId="0" fontId="3" fillId="25" borderId="0" xfId="0" applyFont="1" applyFill="1" applyAlignment="1">
      <alignment horizontal="left" vertical="top" wrapText="1"/>
    </xf>
    <xf numFmtId="0" fontId="12" fillId="25" borderId="0" xfId="0" applyFont="1" applyFill="1" applyAlignment="1">
      <alignment horizontal="left" vertical="top" wrapText="1"/>
    </xf>
    <xf numFmtId="0" fontId="3" fillId="25" borderId="15" xfId="0" applyFont="1" applyFill="1" applyBorder="1" applyAlignment="1">
      <alignment horizontal="left" vertical="top" wrapText="1"/>
    </xf>
    <xf numFmtId="0" fontId="3" fillId="25" borderId="15" xfId="0" applyFont="1" applyFill="1" applyBorder="1" applyAlignment="1">
      <alignment horizontal="right" vertical="top" wrapText="1"/>
    </xf>
    <xf numFmtId="0" fontId="8" fillId="24" borderId="15" xfId="0" applyFont="1" applyFill="1" applyBorder="1" applyAlignment="1">
      <alignment horizontal="left" vertical="top" wrapText="1"/>
    </xf>
    <xf numFmtId="0" fontId="8" fillId="24" borderId="15" xfId="0" applyFont="1" applyFill="1" applyBorder="1" applyAlignment="1">
      <alignment horizontal="right" vertical="top" wrapText="1"/>
    </xf>
    <xf numFmtId="0" fontId="13" fillId="24" borderId="16" xfId="0" applyFont="1" applyFill="1" applyBorder="1" applyAlignment="1">
      <alignment horizontal="right" vertical="top" wrapText="1"/>
    </xf>
    <xf numFmtId="0" fontId="12" fillId="25" borderId="0" xfId="0" applyFont="1" applyFill="1" applyAlignment="1">
      <alignment horizontal="right" vertical="top" wrapText="1"/>
    </xf>
    <xf numFmtId="0" fontId="17" fillId="25" borderId="0" xfId="0" applyFont="1" applyFill="1" applyAlignment="1">
      <alignment horizontal="center" vertical="top" wrapText="1"/>
    </xf>
    <xf numFmtId="0" fontId="12" fillId="25" borderId="0" xfId="0" applyFont="1" applyFill="1" applyAlignment="1">
      <alignment horizontal="center" vertical="top" wrapText="1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9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31" fillId="0" borderId="0" xfId="0" applyFont="1" applyAlignment="1">
      <alignment horizontal="center" vertical="center"/>
    </xf>
    <xf numFmtId="4" fontId="31" fillId="0" borderId="0" xfId="0" applyNumberFormat="1" applyFont="1" applyAlignment="1">
      <alignment horizontal="center" vertical="center"/>
    </xf>
    <xf numFmtId="0" fontId="28" fillId="0" borderId="17" xfId="0" applyFont="1" applyBorder="1"/>
    <xf numFmtId="4" fontId="0" fillId="0" borderId="0" xfId="0" applyNumberFormat="1" applyAlignment="1">
      <alignment horizontal="center" vertical="center"/>
    </xf>
    <xf numFmtId="4" fontId="0" fillId="0" borderId="18" xfId="0" applyNumberFormat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0" fontId="32" fillId="0" borderId="0" xfId="0" applyFont="1" applyAlignment="1">
      <alignment horizontal="center"/>
    </xf>
    <xf numFmtId="4" fontId="0" fillId="0" borderId="18" xfId="0" applyNumberFormat="1" applyBorder="1" applyAlignment="1">
      <alignment horizontal="center" vertical="center"/>
    </xf>
    <xf numFmtId="0" fontId="30" fillId="26" borderId="20" xfId="0" applyFont="1" applyFill="1" applyBorder="1" applyAlignment="1">
      <alignment horizontal="center"/>
    </xf>
    <xf numFmtId="0" fontId="30" fillId="26" borderId="21" xfId="0" applyFont="1" applyFill="1" applyBorder="1" applyAlignment="1">
      <alignment horizontal="center"/>
    </xf>
    <xf numFmtId="4" fontId="0" fillId="26" borderId="21" xfId="0" applyNumberFormat="1" applyFill="1" applyBorder="1" applyAlignment="1">
      <alignment horizontal="center"/>
    </xf>
    <xf numFmtId="4" fontId="0" fillId="26" borderId="22" xfId="0" applyNumberFormat="1" applyFill="1" applyBorder="1" applyAlignment="1">
      <alignment horizontal="center"/>
    </xf>
    <xf numFmtId="0" fontId="30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0" fontId="27" fillId="27" borderId="0" xfId="0" applyFont="1" applyFill="1"/>
    <xf numFmtId="0" fontId="33" fillId="0" borderId="0" xfId="0" applyFont="1" applyAlignment="1">
      <alignment horizontal="right"/>
    </xf>
    <xf numFmtId="4" fontId="27" fillId="0" borderId="17" xfId="0" applyNumberFormat="1" applyFon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0" fontId="0" fillId="0" borderId="0" xfId="0" applyAlignment="1">
      <alignment horizontal="left"/>
    </xf>
    <xf numFmtId="4" fontId="2" fillId="0" borderId="17" xfId="0" applyNumberFormat="1" applyFont="1" applyBorder="1" applyAlignment="1">
      <alignment horizontal="center"/>
    </xf>
    <xf numFmtId="0" fontId="31" fillId="0" borderId="0" xfId="0" applyFont="1" applyAlignment="1">
      <alignment horizontal="right" vertical="center"/>
    </xf>
    <xf numFmtId="0" fontId="13" fillId="28" borderId="15" xfId="0" applyFont="1" applyFill="1" applyBorder="1" applyAlignment="1">
      <alignment horizontal="left" vertical="center" wrapText="1"/>
    </xf>
    <xf numFmtId="4" fontId="27" fillId="0" borderId="0" xfId="0" applyNumberFormat="1" applyFont="1" applyAlignment="1">
      <alignment horizontal="center"/>
    </xf>
    <xf numFmtId="0" fontId="13" fillId="28" borderId="0" xfId="0" applyFont="1" applyFill="1" applyAlignment="1">
      <alignment horizontal="left" vertical="top" wrapText="1"/>
    </xf>
    <xf numFmtId="4" fontId="2" fillId="0" borderId="0" xfId="0" applyNumberFormat="1" applyFont="1" applyAlignment="1">
      <alignment horizontal="center"/>
    </xf>
    <xf numFmtId="2" fontId="31" fillId="0" borderId="0" xfId="0" applyNumberFormat="1" applyFont="1" applyAlignment="1">
      <alignment horizontal="right"/>
    </xf>
    <xf numFmtId="0" fontId="27" fillId="0" borderId="17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4" fillId="0" borderId="23" xfId="0" applyFont="1" applyBorder="1" applyAlignment="1">
      <alignment horizontal="left" vertical="top" wrapText="1"/>
    </xf>
    <xf numFmtId="0" fontId="28" fillId="26" borderId="20" xfId="0" applyFont="1" applyFill="1" applyBorder="1" applyAlignment="1">
      <alignment horizontal="center"/>
    </xf>
    <xf numFmtId="0" fontId="28" fillId="26" borderId="21" xfId="0" applyFont="1" applyFill="1" applyBorder="1"/>
    <xf numFmtId="0" fontId="0" fillId="26" borderId="21" xfId="0" applyFill="1" applyBorder="1" applyAlignment="1">
      <alignment horizontal="center"/>
    </xf>
    <xf numFmtId="0" fontId="30" fillId="0" borderId="0" xfId="0" applyFont="1"/>
    <xf numFmtId="0" fontId="30" fillId="26" borderId="0" xfId="0" applyFont="1" applyFill="1" applyAlignment="1">
      <alignment horizontal="center"/>
    </xf>
    <xf numFmtId="0" fontId="35" fillId="26" borderId="0" xfId="0" applyFont="1" applyFill="1"/>
    <xf numFmtId="4" fontId="0" fillId="26" borderId="0" xfId="0" applyNumberFormat="1" applyFill="1" applyAlignment="1">
      <alignment horizontal="center"/>
    </xf>
    <xf numFmtId="0" fontId="13" fillId="28" borderId="0" xfId="0" applyFont="1" applyFill="1" applyAlignment="1">
      <alignment horizontal="left" vertical="center" wrapText="1"/>
    </xf>
    <xf numFmtId="4" fontId="36" fillId="0" borderId="0" xfId="0" applyNumberFormat="1" applyFont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31" fillId="0" borderId="0" xfId="0" applyFont="1"/>
    <xf numFmtId="4" fontId="27" fillId="0" borderId="0" xfId="0" applyNumberFormat="1" applyFont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27" borderId="0" xfId="0" applyFill="1"/>
    <xf numFmtId="0" fontId="28" fillId="0" borderId="0" xfId="0" applyFont="1" applyAlignment="1">
      <alignment horizontal="right"/>
    </xf>
    <xf numFmtId="0" fontId="27" fillId="0" borderId="0" xfId="0" applyFont="1"/>
    <xf numFmtId="4" fontId="0" fillId="0" borderId="24" xfId="0" applyNumberFormat="1" applyBorder="1" applyAlignment="1">
      <alignment horizont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8" fillId="0" borderId="0" xfId="0" applyFont="1"/>
    <xf numFmtId="0" fontId="37" fillId="29" borderId="0" xfId="0" applyFont="1" applyFill="1"/>
    <xf numFmtId="0" fontId="38" fillId="29" borderId="0" xfId="0" applyFont="1" applyFill="1" applyAlignment="1">
      <alignment horizontal="center"/>
    </xf>
    <xf numFmtId="4" fontId="38" fillId="29" borderId="0" xfId="0" applyNumberFormat="1" applyFont="1" applyFill="1" applyAlignment="1">
      <alignment horizontal="center"/>
    </xf>
    <xf numFmtId="0" fontId="0" fillId="0" borderId="0" xfId="0" applyAlignment="1">
      <alignment vertical="center"/>
    </xf>
    <xf numFmtId="0" fontId="27" fillId="27" borderId="0" xfId="0" applyFont="1" applyFill="1" applyAlignment="1">
      <alignment horizontal="left"/>
    </xf>
    <xf numFmtId="0" fontId="33" fillId="0" borderId="0" xfId="0" applyFont="1" applyAlignment="1">
      <alignment horizontal="center"/>
    </xf>
    <xf numFmtId="0" fontId="30" fillId="26" borderId="21" xfId="0" applyFont="1" applyFill="1" applyBorder="1"/>
    <xf numFmtId="2" fontId="0" fillId="26" borderId="22" xfId="0" applyNumberFormat="1" applyFill="1" applyBorder="1" applyAlignment="1">
      <alignment horizontal="center"/>
    </xf>
    <xf numFmtId="0" fontId="2" fillId="0" borderId="0" xfId="0" applyFont="1"/>
    <xf numFmtId="0" fontId="13" fillId="28" borderId="15" xfId="0" applyFont="1" applyFill="1" applyBorder="1" applyAlignment="1">
      <alignment horizontal="left" vertical="top" wrapText="1"/>
    </xf>
    <xf numFmtId="0" fontId="27" fillId="0" borderId="25" xfId="0" applyFon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4" fontId="0" fillId="0" borderId="26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/>
    <xf numFmtId="0" fontId="0" fillId="0" borderId="29" xfId="0" applyBorder="1" applyAlignment="1">
      <alignment horizontal="center"/>
    </xf>
    <xf numFmtId="4" fontId="0" fillId="0" borderId="0" xfId="0" applyNumberFormat="1"/>
    <xf numFmtId="4" fontId="0" fillId="0" borderId="29" xfId="0" applyNumberFormat="1" applyBorder="1" applyAlignment="1">
      <alignment horizontal="center"/>
    </xf>
    <xf numFmtId="0" fontId="0" fillId="0" borderId="30" xfId="0" applyBorder="1"/>
    <xf numFmtId="0" fontId="0" fillId="0" borderId="18" xfId="0" applyBorder="1" applyAlignment="1">
      <alignment horizontal="center"/>
    </xf>
    <xf numFmtId="0" fontId="0" fillId="0" borderId="31" xfId="0" applyBorder="1" applyAlignment="1">
      <alignment horizontal="center"/>
    </xf>
    <xf numFmtId="0" fontId="3" fillId="0" borderId="0" xfId="0" applyFont="1" applyAlignment="1">
      <alignment horizontal="center"/>
    </xf>
    <xf numFmtId="0" fontId="31" fillId="26" borderId="19" xfId="0" applyFont="1" applyFill="1" applyBorder="1" applyAlignment="1">
      <alignment horizontal="center" vertical="center"/>
    </xf>
    <xf numFmtId="0" fontId="33" fillId="0" borderId="17" xfId="0" applyFont="1" applyBorder="1"/>
    <xf numFmtId="2" fontId="36" fillId="0" borderId="17" xfId="0" applyNumberFormat="1" applyFont="1" applyBorder="1" applyAlignment="1">
      <alignment horizontal="center"/>
    </xf>
    <xf numFmtId="0" fontId="36" fillId="0" borderId="17" xfId="0" applyFont="1" applyBorder="1" applyAlignment="1">
      <alignment horizontal="center"/>
    </xf>
    <xf numFmtId="4" fontId="36" fillId="0" borderId="17" xfId="0" applyNumberFormat="1" applyFont="1" applyBorder="1" applyAlignment="1">
      <alignment horizontal="center"/>
    </xf>
    <xf numFmtId="4" fontId="0" fillId="0" borderId="32" xfId="0" applyNumberFormat="1" applyBorder="1" applyAlignment="1">
      <alignment horizontal="center"/>
    </xf>
    <xf numFmtId="0" fontId="29" fillId="0" borderId="0" xfId="0" applyFont="1" applyAlignment="1">
      <alignment horizontal="right"/>
    </xf>
    <xf numFmtId="3" fontId="31" fillId="0" borderId="0" xfId="0" applyNumberFormat="1" applyFont="1" applyAlignment="1">
      <alignment horizontal="right"/>
    </xf>
    <xf numFmtId="3" fontId="33" fillId="0" borderId="0" xfId="0" applyNumberFormat="1" applyFont="1" applyAlignment="1">
      <alignment horizontal="right"/>
    </xf>
    <xf numFmtId="0" fontId="13" fillId="30" borderId="15" xfId="0" applyFont="1" applyFill="1" applyBorder="1" applyAlignment="1">
      <alignment horizontal="left" vertical="top" wrapText="1"/>
    </xf>
    <xf numFmtId="4" fontId="0" fillId="0" borderId="33" xfId="0" applyNumberFormat="1" applyBorder="1" applyAlignment="1">
      <alignment horizontal="center"/>
    </xf>
    <xf numFmtId="0" fontId="27" fillId="0" borderId="34" xfId="0" applyFont="1" applyBorder="1" applyAlignment="1">
      <alignment horizontal="center"/>
    </xf>
    <xf numFmtId="4" fontId="27" fillId="0" borderId="34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1" fontId="0" fillId="0" borderId="0" xfId="0" applyNumberFormat="1" applyAlignment="1">
      <alignment horizontal="right"/>
    </xf>
    <xf numFmtId="0" fontId="39" fillId="0" borderId="0" xfId="0" applyFont="1" applyAlignment="1">
      <alignment horizontal="left" vertical="center" wrapText="1"/>
    </xf>
    <xf numFmtId="1" fontId="0" fillId="0" borderId="0" xfId="0" applyNumberFormat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/>
    </xf>
    <xf numFmtId="4" fontId="27" fillId="0" borderId="17" xfId="0" applyNumberFormat="1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4" fontId="0" fillId="0" borderId="34" xfId="0" applyNumberFormat="1" applyBorder="1" applyAlignment="1">
      <alignment horizontal="center"/>
    </xf>
    <xf numFmtId="0" fontId="36" fillId="18" borderId="0" xfId="0" applyFont="1" applyFill="1" applyAlignment="1">
      <alignment horizontal="left" vertical="top" wrapText="1"/>
    </xf>
    <xf numFmtId="0" fontId="28" fillId="0" borderId="0" xfId="0" applyFont="1" applyAlignment="1">
      <alignment horizontal="center" wrapText="1"/>
    </xf>
    <xf numFmtId="0" fontId="40" fillId="25" borderId="0" xfId="0" applyFont="1" applyFill="1" applyAlignment="1">
      <alignment horizontal="left" vertical="top" wrapText="1"/>
    </xf>
    <xf numFmtId="0" fontId="41" fillId="18" borderId="0" xfId="0" applyFont="1" applyFill="1" applyAlignment="1">
      <alignment horizontal="left" vertical="top" wrapText="1"/>
    </xf>
    <xf numFmtId="0" fontId="31" fillId="0" borderId="0" xfId="0" applyFont="1" applyAlignment="1">
      <alignment horizontal="center"/>
    </xf>
    <xf numFmtId="0" fontId="0" fillId="0" borderId="0" xfId="0"/>
    <xf numFmtId="0" fontId="13" fillId="11" borderId="15" xfId="0" applyFont="1" applyFill="1" applyBorder="1" applyAlignment="1">
      <alignment horizontal="left" vertical="top" wrapText="1"/>
    </xf>
    <xf numFmtId="4" fontId="16" fillId="14" borderId="15" xfId="0" applyNumberFormat="1" applyFont="1" applyFill="1" applyBorder="1" applyAlignment="1">
      <alignment horizontal="right" vertical="top" wrapText="1"/>
    </xf>
    <xf numFmtId="0" fontId="13" fillId="12" borderId="15" xfId="0" applyFont="1" applyFill="1" applyBorder="1" applyAlignment="1">
      <alignment horizontal="center" vertical="top" wrapText="1"/>
    </xf>
    <xf numFmtId="0" fontId="0" fillId="0" borderId="0" xfId="0"/>
    <xf numFmtId="4" fontId="2" fillId="0" borderId="0" xfId="0" applyNumberFormat="1" applyFont="1" applyBorder="1" applyAlignment="1">
      <alignment horizontal="center"/>
    </xf>
    <xf numFmtId="0" fontId="29" fillId="31" borderId="0" xfId="0" applyFont="1" applyFill="1" applyAlignment="1">
      <alignment horizontal="center"/>
    </xf>
    <xf numFmtId="0" fontId="29" fillId="26" borderId="0" xfId="0" applyFont="1" applyFill="1" applyAlignment="1">
      <alignment horizontal="center"/>
    </xf>
    <xf numFmtId="0" fontId="29" fillId="32" borderId="0" xfId="0" applyFont="1" applyFill="1" applyAlignment="1">
      <alignment horizontal="center"/>
    </xf>
    <xf numFmtId="0" fontId="29" fillId="33" borderId="0" xfId="0" applyFont="1" applyFill="1" applyAlignment="1">
      <alignment horizontal="center"/>
    </xf>
    <xf numFmtId="0" fontId="29" fillId="29" borderId="0" xfId="0" applyFont="1" applyFill="1" applyAlignment="1">
      <alignment horizontal="center"/>
    </xf>
    <xf numFmtId="0" fontId="28" fillId="34" borderId="0" xfId="0" applyFont="1" applyFill="1" applyAlignment="1">
      <alignment horizontal="center" wrapText="1"/>
    </xf>
    <xf numFmtId="0" fontId="31" fillId="34" borderId="0" xfId="0" applyFont="1" applyFill="1" applyAlignment="1">
      <alignment horizontal="right"/>
    </xf>
    <xf numFmtId="0" fontId="33" fillId="34" borderId="0" xfId="0" applyFont="1" applyFill="1" applyAlignment="1">
      <alignment horizontal="right"/>
    </xf>
    <xf numFmtId="0" fontId="30" fillId="34" borderId="0" xfId="0" applyFont="1" applyFill="1" applyAlignment="1">
      <alignment horizontal="center"/>
    </xf>
    <xf numFmtId="0" fontId="42" fillId="34" borderId="0" xfId="0" applyFont="1" applyFill="1" applyAlignment="1">
      <alignment horizontal="right"/>
    </xf>
    <xf numFmtId="4" fontId="15" fillId="13" borderId="10" xfId="0" applyNumberFormat="1" applyFont="1" applyFill="1" applyBorder="1" applyAlignment="1">
      <alignment horizontal="right" vertical="top" wrapText="1"/>
    </xf>
    <xf numFmtId="4" fontId="0" fillId="0" borderId="0" xfId="0" applyNumberFormat="1" applyBorder="1" applyAlignment="1">
      <alignment horizontal="center"/>
    </xf>
    <xf numFmtId="0" fontId="0" fillId="0" borderId="0" xfId="0" applyFill="1" applyBorder="1"/>
    <xf numFmtId="4" fontId="43" fillId="0" borderId="0" xfId="0" applyNumberFormat="1" applyFont="1" applyAlignment="1">
      <alignment horizontal="center"/>
    </xf>
    <xf numFmtId="0" fontId="36" fillId="0" borderId="0" xfId="0" applyFont="1"/>
    <xf numFmtId="0" fontId="1" fillId="0" borderId="0" xfId="0" applyFont="1"/>
    <xf numFmtId="4" fontId="15" fillId="13" borderId="15" xfId="0" applyNumberFormat="1" applyFont="1" applyFill="1" applyBorder="1" applyAlignment="1">
      <alignment horizontal="right" vertical="top" wrapText="1"/>
    </xf>
    <xf numFmtId="0" fontId="13" fillId="0" borderId="15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0" xfId="0" applyBorder="1" applyAlignment="1">
      <alignment horizontal="center"/>
    </xf>
    <xf numFmtId="4" fontId="27" fillId="0" borderId="0" xfId="0" applyNumberFormat="1" applyFont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2" fillId="0" borderId="0" xfId="0" applyFont="1" applyAlignment="1">
      <alignment horizontal="right" vertical="top"/>
    </xf>
    <xf numFmtId="0" fontId="13" fillId="35" borderId="15" xfId="0" applyFont="1" applyFill="1" applyBorder="1" applyAlignment="1">
      <alignment horizontal="left" vertical="top" wrapText="1"/>
    </xf>
    <xf numFmtId="0" fontId="13" fillId="0" borderId="23" xfId="0" applyFont="1" applyFill="1" applyBorder="1" applyAlignment="1">
      <alignment horizontal="left" vertical="top" wrapText="1"/>
    </xf>
    <xf numFmtId="0" fontId="13" fillId="27" borderId="15" xfId="0" applyFont="1" applyFill="1" applyBorder="1" applyAlignment="1">
      <alignment horizontal="left" vertical="top" wrapText="1"/>
    </xf>
    <xf numFmtId="0" fontId="21" fillId="18" borderId="0" xfId="0" applyFont="1" applyFill="1" applyAlignment="1">
      <alignment horizontal="left" vertical="top" wrapText="1"/>
    </xf>
    <xf numFmtId="4" fontId="24" fillId="21" borderId="0" xfId="0" applyNumberFormat="1" applyFont="1" applyFill="1" applyAlignment="1">
      <alignment horizontal="right" vertical="top" wrapText="1"/>
    </xf>
    <xf numFmtId="0" fontId="13" fillId="26" borderId="15" xfId="0" applyFont="1" applyFill="1" applyBorder="1" applyAlignment="1">
      <alignment horizontal="left" vertical="top" wrapText="1"/>
    </xf>
    <xf numFmtId="0" fontId="13" fillId="26" borderId="15" xfId="0" applyFont="1" applyFill="1" applyBorder="1" applyAlignment="1">
      <alignment horizontal="center" vertical="top" wrapText="1"/>
    </xf>
    <xf numFmtId="0" fontId="15" fillId="26" borderId="15" xfId="0" applyFont="1" applyFill="1" applyBorder="1" applyAlignment="1">
      <alignment horizontal="right" vertical="top" wrapText="1"/>
    </xf>
    <xf numFmtId="4" fontId="16" fillId="26" borderId="15" xfId="0" applyNumberFormat="1" applyFont="1" applyFill="1" applyBorder="1" applyAlignment="1">
      <alignment horizontal="right" vertical="top" wrapText="1"/>
    </xf>
    <xf numFmtId="4" fontId="16" fillId="26" borderId="11" xfId="0" applyNumberFormat="1" applyFont="1" applyFill="1" applyBorder="1" applyAlignment="1">
      <alignment horizontal="right" vertical="top" wrapText="1"/>
    </xf>
    <xf numFmtId="0" fontId="13" fillId="26" borderId="8" xfId="0" applyFont="1" applyFill="1" applyBorder="1" applyAlignment="1">
      <alignment horizontal="left" vertical="top" wrapText="1"/>
    </xf>
    <xf numFmtId="4" fontId="15" fillId="26" borderId="15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left" vertical="top" wrapText="1"/>
    </xf>
    <xf numFmtId="0" fontId="21" fillId="18" borderId="0" xfId="0" applyFont="1" applyFill="1" applyAlignment="1">
      <alignment horizontal="left" vertical="top" wrapText="1"/>
    </xf>
    <xf numFmtId="0" fontId="26" fillId="23" borderId="0" xfId="0" applyFont="1" applyFill="1" applyAlignment="1">
      <alignment horizontal="center" vertical="top" wrapText="1"/>
    </xf>
    <xf numFmtId="0" fontId="0" fillId="0" borderId="0" xfId="0"/>
    <xf numFmtId="0" fontId="10" fillId="9" borderId="15" xfId="0" applyFont="1" applyFill="1" applyBorder="1" applyAlignment="1">
      <alignment horizontal="right" vertical="top" wrapText="1"/>
    </xf>
    <xf numFmtId="0" fontId="15" fillId="13" borderId="15" xfId="0" applyFont="1" applyFill="1" applyBorder="1" applyAlignment="1">
      <alignment horizontal="right" vertical="top" wrapText="1"/>
    </xf>
    <xf numFmtId="0" fontId="20" fillId="17" borderId="15" xfId="0" applyFont="1" applyFill="1" applyBorder="1" applyAlignment="1">
      <alignment horizontal="right" vertical="top" wrapText="1"/>
    </xf>
    <xf numFmtId="0" fontId="3" fillId="6" borderId="15" xfId="0" applyFont="1" applyFill="1" applyBorder="1" applyAlignment="1">
      <alignment horizontal="right" vertical="top" wrapText="1"/>
    </xf>
    <xf numFmtId="0" fontId="26" fillId="23" borderId="0" xfId="0" applyFont="1" applyFill="1" applyAlignment="1">
      <alignment horizontal="center" vertical="top" wrapText="1"/>
    </xf>
    <xf numFmtId="0" fontId="0" fillId="0" borderId="0" xfId="0"/>
    <xf numFmtId="0" fontId="4" fillId="3" borderId="0" xfId="0" applyFont="1" applyFill="1" applyAlignment="1">
      <alignment horizontal="center" wrapText="1"/>
    </xf>
    <xf numFmtId="0" fontId="23" fillId="20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left" vertical="top" wrapText="1"/>
    </xf>
    <xf numFmtId="0" fontId="21" fillId="18" borderId="0" xfId="0" applyFont="1" applyFill="1" applyAlignment="1">
      <alignment horizontal="left" vertical="top" wrapText="1"/>
    </xf>
    <xf numFmtId="0" fontId="12" fillId="25" borderId="0" xfId="0" applyFont="1" applyFill="1" applyAlignment="1">
      <alignment horizontal="left" vertical="top" wrapText="1"/>
    </xf>
    <xf numFmtId="0" fontId="17" fillId="25" borderId="0" xfId="0" applyFont="1" applyFill="1" applyAlignment="1">
      <alignment horizontal="center" vertical="top" wrapText="1"/>
    </xf>
    <xf numFmtId="0" fontId="3" fillId="25" borderId="0" xfId="0" applyFont="1" applyFill="1" applyAlignment="1">
      <alignment horizontal="left" vertical="top" wrapText="1"/>
    </xf>
    <xf numFmtId="0" fontId="3" fillId="25" borderId="0" xfId="0" applyFont="1" applyFill="1" applyAlignment="1">
      <alignment horizontal="center" wrapText="1"/>
    </xf>
    <xf numFmtId="0" fontId="28" fillId="0" borderId="0" xfId="0" applyFont="1" applyAlignment="1">
      <alignment horizontal="center" wrapText="1"/>
    </xf>
    <xf numFmtId="0" fontId="30" fillId="26" borderId="20" xfId="0" applyFont="1" applyFill="1" applyBorder="1" applyAlignment="1">
      <alignment horizontal="center" vertical="center"/>
    </xf>
    <xf numFmtId="0" fontId="30" fillId="26" borderId="21" xfId="0" applyFont="1" applyFill="1" applyBorder="1" applyAlignment="1">
      <alignment horizontal="center" vertical="center"/>
    </xf>
    <xf numFmtId="0" fontId="30" fillId="26" borderId="2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085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0"/>
  <sheetViews>
    <sheetView showOutlineSymbols="0" showWhiteSpace="0" topLeftCell="A180" zoomScale="90" zoomScaleNormal="90" workbookViewId="0">
      <selection activeCell="D189" sqref="D189"/>
    </sheetView>
  </sheetViews>
  <sheetFormatPr defaultRowHeight="13.8"/>
  <cols>
    <col min="1" max="2" width="10" bestFit="1" customWidth="1"/>
    <col min="3" max="3" width="13.19921875" bestFit="1" customWidth="1"/>
    <col min="4" max="4" width="60" bestFit="1" customWidth="1"/>
    <col min="5" max="5" width="8" bestFit="1" customWidth="1"/>
    <col min="6" max="6" width="13" bestFit="1" customWidth="1"/>
    <col min="7" max="8" width="13" style="186" customWidth="1"/>
    <col min="9" max="9" width="13" bestFit="1" customWidth="1"/>
    <col min="10" max="10" width="11.8984375" customWidth="1"/>
  </cols>
  <sheetData>
    <row r="1" spans="1:9" ht="25.5" customHeight="1">
      <c r="A1" s="1"/>
      <c r="B1" s="1"/>
      <c r="C1" s="1"/>
      <c r="D1" s="22" t="s">
        <v>986</v>
      </c>
      <c r="E1" s="195" t="s">
        <v>0</v>
      </c>
      <c r="F1" s="195"/>
      <c r="G1" s="183"/>
      <c r="H1" s="183" t="s">
        <v>1109</v>
      </c>
      <c r="I1" s="1" t="s">
        <v>2</v>
      </c>
    </row>
    <row r="2" spans="1:9" ht="80.099999999999994" customHeight="1">
      <c r="A2" s="16"/>
      <c r="B2" s="16"/>
      <c r="C2" s="16"/>
      <c r="D2" s="135" t="s">
        <v>995</v>
      </c>
      <c r="E2" s="196" t="s">
        <v>3</v>
      </c>
      <c r="F2" s="196"/>
      <c r="G2" s="184"/>
      <c r="H2" s="184"/>
      <c r="I2" s="16" t="s">
        <v>5</v>
      </c>
    </row>
    <row r="3" spans="1:9">
      <c r="A3" s="193" t="s">
        <v>6</v>
      </c>
      <c r="B3" s="192"/>
      <c r="C3" s="192"/>
      <c r="D3" s="192"/>
      <c r="E3" s="192"/>
      <c r="F3" s="192"/>
      <c r="G3" s="192"/>
      <c r="H3" s="192"/>
      <c r="I3" s="192"/>
    </row>
    <row r="4" spans="1:9" ht="30" customHeight="1">
      <c r="A4" s="2" t="s">
        <v>7</v>
      </c>
      <c r="B4" s="4" t="s">
        <v>8</v>
      </c>
      <c r="C4" s="2" t="s">
        <v>9</v>
      </c>
      <c r="D4" s="2" t="s">
        <v>10</v>
      </c>
      <c r="E4" s="3" t="s">
        <v>11</v>
      </c>
      <c r="F4" s="4" t="s">
        <v>12</v>
      </c>
      <c r="G4" s="190" t="s">
        <v>1107</v>
      </c>
      <c r="H4" s="190" t="s">
        <v>1108</v>
      </c>
      <c r="I4" s="4" t="s">
        <v>13</v>
      </c>
    </row>
    <row r="5" spans="1:9" ht="24" customHeight="1">
      <c r="A5" s="5" t="s">
        <v>14</v>
      </c>
      <c r="B5" s="5" t="s">
        <v>15</v>
      </c>
      <c r="C5" s="5"/>
      <c r="D5" s="5" t="s">
        <v>16</v>
      </c>
      <c r="E5" s="6"/>
      <c r="F5" s="7"/>
      <c r="G5" s="187"/>
      <c r="H5" s="187"/>
      <c r="I5" s="8"/>
    </row>
    <row r="6" spans="1:9" ht="39" customHeight="1">
      <c r="A6" s="9" t="s">
        <v>18</v>
      </c>
      <c r="B6" s="9" t="s">
        <v>19</v>
      </c>
      <c r="C6" s="9" t="s">
        <v>20</v>
      </c>
      <c r="D6" s="9" t="s">
        <v>21</v>
      </c>
      <c r="E6" s="10" t="s">
        <v>22</v>
      </c>
      <c r="F6" s="156">
        <f>MEMÓRIA!D71</f>
        <v>7.26</v>
      </c>
      <c r="G6" s="162"/>
      <c r="H6" s="162"/>
      <c r="I6" s="12"/>
    </row>
    <row r="7" spans="1:9" ht="51.9" customHeight="1">
      <c r="A7" s="9" t="s">
        <v>23</v>
      </c>
      <c r="B7" s="9" t="s">
        <v>24</v>
      </c>
      <c r="C7" s="9" t="s">
        <v>20</v>
      </c>
      <c r="D7" s="9" t="s">
        <v>25</v>
      </c>
      <c r="E7" s="10" t="s">
        <v>22</v>
      </c>
      <c r="F7" s="156">
        <f>MEMÓRIA!D74</f>
        <v>23.41</v>
      </c>
      <c r="G7" s="162"/>
      <c r="H7" s="162"/>
      <c r="I7" s="12"/>
    </row>
    <row r="8" spans="1:9" ht="39" customHeight="1">
      <c r="A8" s="9" t="s">
        <v>26</v>
      </c>
      <c r="B8" s="9" t="s">
        <v>27</v>
      </c>
      <c r="C8" s="9" t="s">
        <v>20</v>
      </c>
      <c r="D8" s="9" t="s">
        <v>28</v>
      </c>
      <c r="E8" s="10" t="s">
        <v>22</v>
      </c>
      <c r="F8" s="156">
        <f>MEMÓRIA!D80</f>
        <v>2.88</v>
      </c>
      <c r="G8" s="162"/>
      <c r="H8" s="162"/>
      <c r="I8" s="12"/>
    </row>
    <row r="9" spans="1:9" ht="39" customHeight="1">
      <c r="A9" s="9" t="s">
        <v>29</v>
      </c>
      <c r="B9" s="9" t="s">
        <v>30</v>
      </c>
      <c r="C9" s="9" t="s">
        <v>20</v>
      </c>
      <c r="D9" s="9" t="s">
        <v>31</v>
      </c>
      <c r="E9" s="10" t="s">
        <v>22</v>
      </c>
      <c r="F9" s="156">
        <f>MEMÓRIA!D91</f>
        <v>281.89999999999998</v>
      </c>
      <c r="G9" s="162"/>
      <c r="H9" s="162"/>
      <c r="I9" s="12"/>
    </row>
    <row r="10" spans="1:9" ht="26.1" customHeight="1">
      <c r="A10" s="9" t="s">
        <v>32</v>
      </c>
      <c r="B10" s="9" t="s">
        <v>33</v>
      </c>
      <c r="C10" s="9" t="s">
        <v>20</v>
      </c>
      <c r="D10" s="9" t="s">
        <v>34</v>
      </c>
      <c r="E10" s="10" t="s">
        <v>22</v>
      </c>
      <c r="F10" s="156">
        <f>MEMÓRIA!D91</f>
        <v>281.89999999999998</v>
      </c>
      <c r="G10" s="162"/>
      <c r="H10" s="162"/>
      <c r="I10" s="12"/>
    </row>
    <row r="11" spans="1:9" ht="26.1" customHeight="1">
      <c r="A11" s="9" t="s">
        <v>35</v>
      </c>
      <c r="B11" s="9" t="s">
        <v>36</v>
      </c>
      <c r="C11" s="9" t="s">
        <v>20</v>
      </c>
      <c r="D11" s="9" t="s">
        <v>37</v>
      </c>
      <c r="E11" s="10" t="s">
        <v>22</v>
      </c>
      <c r="F11" s="156">
        <f>MEMÓRIA!D97</f>
        <v>113.46000000000001</v>
      </c>
      <c r="G11" s="162"/>
      <c r="H11" s="162"/>
      <c r="I11" s="12"/>
    </row>
    <row r="12" spans="1:9" ht="26.1" customHeight="1">
      <c r="A12" s="9" t="s">
        <v>38</v>
      </c>
      <c r="B12" s="9" t="s">
        <v>39</v>
      </c>
      <c r="C12" s="9" t="s">
        <v>20</v>
      </c>
      <c r="D12" s="9" t="s">
        <v>40</v>
      </c>
      <c r="E12" s="10" t="s">
        <v>22</v>
      </c>
      <c r="F12" s="156">
        <f>MEMÓRIA!D102</f>
        <v>8.8800000000000008</v>
      </c>
      <c r="G12" s="162"/>
      <c r="H12" s="162"/>
      <c r="I12" s="12"/>
    </row>
    <row r="13" spans="1:9" ht="26.1" customHeight="1">
      <c r="A13" s="9" t="s">
        <v>41</v>
      </c>
      <c r="B13" s="9" t="s">
        <v>42</v>
      </c>
      <c r="C13" s="9" t="s">
        <v>20</v>
      </c>
      <c r="D13" s="9" t="s">
        <v>43</v>
      </c>
      <c r="E13" s="10" t="s">
        <v>44</v>
      </c>
      <c r="F13" s="156">
        <f>MEMÓRIA!D109</f>
        <v>2.37</v>
      </c>
      <c r="G13" s="162"/>
      <c r="H13" s="162"/>
      <c r="I13" s="12"/>
    </row>
    <row r="14" spans="1:9" ht="39" customHeight="1">
      <c r="A14" s="9" t="s">
        <v>45</v>
      </c>
      <c r="B14" s="9" t="s">
        <v>46</v>
      </c>
      <c r="C14" s="9" t="s">
        <v>20</v>
      </c>
      <c r="D14" s="9" t="s">
        <v>47</v>
      </c>
      <c r="E14" s="10" t="s">
        <v>48</v>
      </c>
      <c r="F14" s="156">
        <f>MEMÓRIA!D114</f>
        <v>46</v>
      </c>
      <c r="G14" s="162"/>
      <c r="H14" s="162"/>
      <c r="I14" s="12"/>
    </row>
    <row r="15" spans="1:9" ht="24" customHeight="1">
      <c r="A15" s="9" t="s">
        <v>49</v>
      </c>
      <c r="B15" s="9" t="s">
        <v>50</v>
      </c>
      <c r="C15" s="9" t="s">
        <v>20</v>
      </c>
      <c r="D15" s="9" t="s">
        <v>51</v>
      </c>
      <c r="E15" s="10" t="s">
        <v>52</v>
      </c>
      <c r="F15" s="156">
        <f>MEMÓRIA!D119</f>
        <v>36</v>
      </c>
      <c r="G15" s="162"/>
      <c r="H15" s="162"/>
      <c r="I15" s="12"/>
    </row>
    <row r="16" spans="1:9" ht="39" customHeight="1">
      <c r="A16" s="9" t="s">
        <v>53</v>
      </c>
      <c r="B16" s="9" t="s">
        <v>54</v>
      </c>
      <c r="C16" s="9" t="s">
        <v>20</v>
      </c>
      <c r="D16" s="9" t="s">
        <v>55</v>
      </c>
      <c r="E16" s="10" t="s">
        <v>48</v>
      </c>
      <c r="F16" s="11">
        <f>MEMÓRIA!D122</f>
        <v>144</v>
      </c>
      <c r="G16" s="188"/>
      <c r="H16" s="188"/>
      <c r="I16" s="12"/>
    </row>
    <row r="17" spans="1:9" ht="51.9" customHeight="1">
      <c r="A17" s="9" t="s">
        <v>56</v>
      </c>
      <c r="B17" s="9" t="s">
        <v>57</v>
      </c>
      <c r="C17" s="9" t="s">
        <v>20</v>
      </c>
      <c r="D17" s="9" t="s">
        <v>58</v>
      </c>
      <c r="E17" s="10" t="s">
        <v>59</v>
      </c>
      <c r="F17" s="11">
        <f>MEMÓRIA!D126</f>
        <v>40</v>
      </c>
      <c r="G17" s="188"/>
      <c r="H17" s="188"/>
      <c r="I17" s="12"/>
    </row>
    <row r="18" spans="1:9" ht="24" customHeight="1">
      <c r="A18" s="5" t="s">
        <v>60</v>
      </c>
      <c r="B18" s="5" t="s">
        <v>15</v>
      </c>
      <c r="C18" s="5"/>
      <c r="D18" s="5" t="s">
        <v>61</v>
      </c>
      <c r="E18" s="6"/>
      <c r="F18" s="7"/>
      <c r="G18" s="187"/>
      <c r="H18" s="187"/>
      <c r="I18" s="8"/>
    </row>
    <row r="19" spans="1:9" ht="26.1" customHeight="1">
      <c r="A19" s="9" t="s">
        <v>62</v>
      </c>
      <c r="B19" s="9" t="s">
        <v>63</v>
      </c>
      <c r="C19" s="9" t="s">
        <v>20</v>
      </c>
      <c r="D19" s="9" t="s">
        <v>64</v>
      </c>
      <c r="E19" s="10" t="s">
        <v>65</v>
      </c>
      <c r="F19" s="11">
        <f>MEMÓRIA!D134</f>
        <v>208</v>
      </c>
      <c r="G19" s="188"/>
      <c r="H19" s="188"/>
      <c r="I19" s="12"/>
    </row>
    <row r="20" spans="1:9" ht="26.1" customHeight="1">
      <c r="A20" s="9" t="s">
        <v>66</v>
      </c>
      <c r="B20" s="9" t="s">
        <v>67</v>
      </c>
      <c r="C20" s="9" t="s">
        <v>20</v>
      </c>
      <c r="D20" s="9" t="s">
        <v>68</v>
      </c>
      <c r="E20" s="10" t="s">
        <v>69</v>
      </c>
      <c r="F20" s="11">
        <f>MEMÓRIA!D138</f>
        <v>6</v>
      </c>
      <c r="G20" s="188"/>
      <c r="H20" s="188"/>
      <c r="I20" s="12"/>
    </row>
    <row r="21" spans="1:9" ht="39" customHeight="1">
      <c r="A21" s="9" t="s">
        <v>70</v>
      </c>
      <c r="B21" s="9" t="s">
        <v>71</v>
      </c>
      <c r="C21" s="9" t="s">
        <v>20</v>
      </c>
      <c r="D21" s="9" t="s">
        <v>72</v>
      </c>
      <c r="E21" s="10" t="s">
        <v>59</v>
      </c>
      <c r="F21" s="11">
        <f>MEMÓRIA!D142</f>
        <v>1144</v>
      </c>
      <c r="G21" s="188"/>
      <c r="H21" s="188"/>
      <c r="I21" s="12"/>
    </row>
    <row r="22" spans="1:9" ht="24" customHeight="1">
      <c r="A22" s="5" t="s">
        <v>73</v>
      </c>
      <c r="B22" s="5" t="s">
        <v>15</v>
      </c>
      <c r="C22" s="5"/>
      <c r="D22" s="5" t="s">
        <v>74</v>
      </c>
      <c r="E22" s="6"/>
      <c r="F22" s="7"/>
      <c r="G22" s="187"/>
      <c r="H22" s="187"/>
      <c r="I22" s="8"/>
    </row>
    <row r="23" spans="1:9" ht="26.1" customHeight="1">
      <c r="A23" s="9" t="s">
        <v>75</v>
      </c>
      <c r="B23" s="9" t="s">
        <v>76</v>
      </c>
      <c r="C23" s="9" t="s">
        <v>20</v>
      </c>
      <c r="D23" s="9" t="s">
        <v>77</v>
      </c>
      <c r="E23" s="10" t="s">
        <v>78</v>
      </c>
      <c r="F23" s="11">
        <f>MEMÓRIA!D148</f>
        <v>893.40000000000009</v>
      </c>
      <c r="G23" s="188"/>
      <c r="H23" s="188"/>
      <c r="I23" s="12"/>
    </row>
    <row r="24" spans="1:9" ht="26.1" customHeight="1">
      <c r="A24" s="9" t="s">
        <v>79</v>
      </c>
      <c r="B24" s="9" t="s">
        <v>80</v>
      </c>
      <c r="C24" s="9" t="s">
        <v>81</v>
      </c>
      <c r="D24" s="9" t="s">
        <v>82</v>
      </c>
      <c r="E24" s="10" t="s">
        <v>44</v>
      </c>
      <c r="F24" s="11">
        <f>MEMÓRIA!D156</f>
        <v>7.2800000000000011</v>
      </c>
      <c r="G24" s="188"/>
      <c r="H24" s="188"/>
      <c r="I24" s="12"/>
    </row>
    <row r="25" spans="1:9" ht="24" customHeight="1">
      <c r="A25" s="9" t="s">
        <v>83</v>
      </c>
      <c r="B25" s="9" t="s">
        <v>84</v>
      </c>
      <c r="C25" s="9" t="s">
        <v>20</v>
      </c>
      <c r="D25" s="9" t="s">
        <v>85</v>
      </c>
      <c r="E25" s="10" t="s">
        <v>44</v>
      </c>
      <c r="F25" s="156">
        <f>MEMÓRIA!D166</f>
        <v>23</v>
      </c>
      <c r="G25" s="162"/>
      <c r="H25" s="162"/>
      <c r="I25" s="12"/>
    </row>
    <row r="26" spans="1:9" ht="65.099999999999994" customHeight="1">
      <c r="A26" s="9" t="s">
        <v>86</v>
      </c>
      <c r="B26" s="9" t="s">
        <v>87</v>
      </c>
      <c r="C26" s="9" t="s">
        <v>20</v>
      </c>
      <c r="D26" s="9" t="s">
        <v>88</v>
      </c>
      <c r="E26" s="10" t="s">
        <v>59</v>
      </c>
      <c r="F26" s="156">
        <f>MEMÓRIA!D171</f>
        <v>24</v>
      </c>
      <c r="G26" s="162"/>
      <c r="H26" s="162"/>
      <c r="I26" s="12"/>
    </row>
    <row r="27" spans="1:9" ht="51.9" customHeight="1">
      <c r="A27" s="9" t="s">
        <v>89</v>
      </c>
      <c r="B27" s="9" t="s">
        <v>90</v>
      </c>
      <c r="C27" s="9" t="s">
        <v>20</v>
      </c>
      <c r="D27" s="9" t="s">
        <v>91</v>
      </c>
      <c r="E27" s="10" t="s">
        <v>59</v>
      </c>
      <c r="F27" s="156">
        <f>MEMÓRIA!D180</f>
        <v>24</v>
      </c>
      <c r="G27" s="162"/>
      <c r="H27" s="162"/>
      <c r="I27" s="12"/>
    </row>
    <row r="28" spans="1:9" ht="26.1" customHeight="1">
      <c r="A28" s="9" t="s">
        <v>92</v>
      </c>
      <c r="B28" s="9" t="s">
        <v>93</v>
      </c>
      <c r="C28" s="9" t="s">
        <v>20</v>
      </c>
      <c r="D28" s="9" t="s">
        <v>94</v>
      </c>
      <c r="E28" s="10" t="s">
        <v>44</v>
      </c>
      <c r="F28" s="156">
        <f>MEMÓRIA!D184</f>
        <v>38.57</v>
      </c>
      <c r="G28" s="162"/>
      <c r="H28" s="162"/>
      <c r="I28" s="12"/>
    </row>
    <row r="29" spans="1:9" ht="24" customHeight="1">
      <c r="A29" s="5" t="s">
        <v>95</v>
      </c>
      <c r="B29" s="5" t="s">
        <v>15</v>
      </c>
      <c r="C29" s="5"/>
      <c r="D29" s="5" t="s">
        <v>96</v>
      </c>
      <c r="E29" s="6"/>
      <c r="F29" s="7"/>
      <c r="G29" s="187"/>
      <c r="H29" s="187"/>
      <c r="I29" s="8"/>
    </row>
    <row r="30" spans="1:9" ht="39" customHeight="1">
      <c r="A30" s="9" t="s">
        <v>97</v>
      </c>
      <c r="B30" s="9" t="s">
        <v>98</v>
      </c>
      <c r="C30" s="9" t="s">
        <v>20</v>
      </c>
      <c r="D30" s="9" t="s">
        <v>99</v>
      </c>
      <c r="E30" s="10" t="s">
        <v>44</v>
      </c>
      <c r="F30" s="11">
        <f>MEMÓRIA!E192</f>
        <v>2.8700000000000006</v>
      </c>
      <c r="G30" s="188"/>
      <c r="H30" s="188"/>
      <c r="I30" s="12"/>
    </row>
    <row r="31" spans="1:9" ht="39" customHeight="1">
      <c r="A31" s="9" t="s">
        <v>100</v>
      </c>
      <c r="B31" s="9" t="s">
        <v>101</v>
      </c>
      <c r="C31" s="9" t="s">
        <v>20</v>
      </c>
      <c r="D31" s="9" t="s">
        <v>102</v>
      </c>
      <c r="E31" s="10" t="s">
        <v>22</v>
      </c>
      <c r="F31" s="11">
        <f>MEMÓRIA!E198</f>
        <v>130.69000000000003</v>
      </c>
      <c r="G31" s="188"/>
      <c r="H31" s="188"/>
      <c r="I31" s="12"/>
    </row>
    <row r="32" spans="1:9" ht="39" customHeight="1">
      <c r="A32" s="9" t="s">
        <v>103</v>
      </c>
      <c r="B32" s="9" t="s">
        <v>104</v>
      </c>
      <c r="C32" s="9" t="s">
        <v>20</v>
      </c>
      <c r="D32" s="9" t="s">
        <v>105</v>
      </c>
      <c r="E32" s="10" t="s">
        <v>106</v>
      </c>
      <c r="F32" s="11">
        <f>MEMÓRIA!E205</f>
        <v>1116.8399999999999</v>
      </c>
      <c r="G32" s="188"/>
      <c r="H32" s="188"/>
      <c r="I32" s="12"/>
    </row>
    <row r="33" spans="1:9" ht="39" customHeight="1">
      <c r="A33" s="9" t="s">
        <v>107</v>
      </c>
      <c r="B33" s="9" t="s">
        <v>108</v>
      </c>
      <c r="C33" s="9" t="s">
        <v>20</v>
      </c>
      <c r="D33" s="9" t="s">
        <v>109</v>
      </c>
      <c r="E33" s="10" t="s">
        <v>44</v>
      </c>
      <c r="F33" s="156">
        <f>MEMÓRIA!E210</f>
        <v>18.613999999999997</v>
      </c>
      <c r="G33" s="162"/>
      <c r="H33" s="162"/>
      <c r="I33" s="12"/>
    </row>
    <row r="34" spans="1:9" ht="51.9" customHeight="1">
      <c r="A34" s="9" t="s">
        <v>110</v>
      </c>
      <c r="B34" s="9" t="s">
        <v>111</v>
      </c>
      <c r="C34" s="9" t="s">
        <v>20</v>
      </c>
      <c r="D34" s="9" t="s">
        <v>112</v>
      </c>
      <c r="E34" s="10" t="s">
        <v>22</v>
      </c>
      <c r="F34" s="11">
        <f>MEMÓRIA!E216</f>
        <v>30</v>
      </c>
      <c r="G34" s="188"/>
      <c r="H34" s="188"/>
      <c r="I34" s="12"/>
    </row>
    <row r="35" spans="1:9" ht="39" customHeight="1">
      <c r="A35" s="9" t="s">
        <v>113</v>
      </c>
      <c r="B35" s="9" t="s">
        <v>114</v>
      </c>
      <c r="C35" s="9" t="s">
        <v>20</v>
      </c>
      <c r="D35" s="9" t="s">
        <v>115</v>
      </c>
      <c r="E35" s="10" t="s">
        <v>44</v>
      </c>
      <c r="F35" s="11">
        <f>MEMÓRIA!E220</f>
        <v>30</v>
      </c>
      <c r="G35" s="188"/>
      <c r="H35" s="188"/>
      <c r="I35" s="12"/>
    </row>
    <row r="36" spans="1:9" ht="26.1" customHeight="1">
      <c r="A36" s="9" t="s">
        <v>116</v>
      </c>
      <c r="B36" s="9" t="s">
        <v>117</v>
      </c>
      <c r="C36" s="9" t="s">
        <v>81</v>
      </c>
      <c r="D36" s="9" t="s">
        <v>118</v>
      </c>
      <c r="E36" s="10" t="s">
        <v>48</v>
      </c>
      <c r="F36" s="11">
        <f>MEMÓRIA!E224</f>
        <v>63</v>
      </c>
      <c r="G36" s="188"/>
      <c r="H36" s="188"/>
      <c r="I36" s="12"/>
    </row>
    <row r="37" spans="1:9" s="21" customFormat="1" ht="26.1" customHeight="1">
      <c r="A37" s="141" t="s">
        <v>987</v>
      </c>
      <c r="B37" s="176">
        <v>301</v>
      </c>
      <c r="C37" s="176" t="s">
        <v>81</v>
      </c>
      <c r="D37" s="176" t="s">
        <v>990</v>
      </c>
      <c r="E37" s="177" t="s">
        <v>22</v>
      </c>
      <c r="F37" s="178">
        <f>MEMÓRIA!E228</f>
        <v>139.93</v>
      </c>
      <c r="G37" s="178"/>
      <c r="H37" s="178"/>
      <c r="I37" s="180"/>
    </row>
    <row r="38" spans="1:9" ht="24" customHeight="1">
      <c r="A38" s="5" t="s">
        <v>119</v>
      </c>
      <c r="B38" s="5" t="s">
        <v>15</v>
      </c>
      <c r="C38" s="5"/>
      <c r="D38" s="5" t="s">
        <v>120</v>
      </c>
      <c r="E38" s="6"/>
      <c r="F38" s="7"/>
      <c r="G38" s="187"/>
      <c r="H38" s="187"/>
      <c r="I38" s="8"/>
    </row>
    <row r="39" spans="1:9" ht="51.9" customHeight="1">
      <c r="A39" s="9" t="s">
        <v>121</v>
      </c>
      <c r="B39" s="9" t="s">
        <v>122</v>
      </c>
      <c r="C39" s="9" t="s">
        <v>20</v>
      </c>
      <c r="D39" s="9" t="s">
        <v>123</v>
      </c>
      <c r="E39" s="10" t="s">
        <v>22</v>
      </c>
      <c r="F39" s="156">
        <f>MEMÓRIA!E234</f>
        <v>142.44</v>
      </c>
      <c r="G39" s="162"/>
      <c r="H39" s="162"/>
      <c r="I39" s="12"/>
    </row>
    <row r="40" spans="1:9" ht="26.1" customHeight="1">
      <c r="A40" s="9" t="s">
        <v>124</v>
      </c>
      <c r="B40" s="9" t="s">
        <v>125</v>
      </c>
      <c r="C40" s="9" t="s">
        <v>81</v>
      </c>
      <c r="D40" s="9" t="s">
        <v>126</v>
      </c>
      <c r="E40" s="10" t="s">
        <v>22</v>
      </c>
      <c r="F40" s="156">
        <f>MEMÓRIA!D242</f>
        <v>1.7999999999999998</v>
      </c>
      <c r="G40" s="162"/>
      <c r="H40" s="162"/>
      <c r="I40" s="12"/>
    </row>
    <row r="41" spans="1:9" ht="26.1" customHeight="1">
      <c r="A41" s="9" t="s">
        <v>127</v>
      </c>
      <c r="B41" s="9" t="s">
        <v>128</v>
      </c>
      <c r="C41" s="9" t="s">
        <v>81</v>
      </c>
      <c r="D41" s="9" t="s">
        <v>129</v>
      </c>
      <c r="E41" s="10" t="s">
        <v>22</v>
      </c>
      <c r="F41" s="156">
        <f>MEMÓRIA!D245</f>
        <v>1</v>
      </c>
      <c r="G41" s="162"/>
      <c r="H41" s="162"/>
      <c r="I41" s="12"/>
    </row>
    <row r="42" spans="1:9" ht="24" customHeight="1">
      <c r="A42" s="9" t="s">
        <v>130</v>
      </c>
      <c r="B42" s="9" t="s">
        <v>131</v>
      </c>
      <c r="C42" s="9" t="s">
        <v>81</v>
      </c>
      <c r="D42" s="9" t="s">
        <v>132</v>
      </c>
      <c r="E42" s="10" t="s">
        <v>22</v>
      </c>
      <c r="F42" s="156">
        <f>MEMÓRIA!D248</f>
        <v>3.24</v>
      </c>
      <c r="G42" s="162"/>
      <c r="H42" s="162"/>
      <c r="I42" s="12"/>
    </row>
    <row r="43" spans="1:9" ht="51.9" customHeight="1">
      <c r="A43" s="9" t="s">
        <v>133</v>
      </c>
      <c r="B43" s="9" t="s">
        <v>134</v>
      </c>
      <c r="C43" s="9" t="s">
        <v>20</v>
      </c>
      <c r="D43" s="9" t="s">
        <v>135</v>
      </c>
      <c r="E43" s="10" t="s">
        <v>136</v>
      </c>
      <c r="F43" s="156">
        <f>MEMÓRIA!D251</f>
        <v>1</v>
      </c>
      <c r="G43" s="162"/>
      <c r="H43" s="162"/>
      <c r="I43" s="12"/>
    </row>
    <row r="44" spans="1:9" ht="65.099999999999994" customHeight="1">
      <c r="A44" s="9" t="s">
        <v>137</v>
      </c>
      <c r="B44" s="9" t="s">
        <v>138</v>
      </c>
      <c r="C44" s="9" t="s">
        <v>20</v>
      </c>
      <c r="D44" s="9" t="s">
        <v>139</v>
      </c>
      <c r="E44" s="10" t="s">
        <v>22</v>
      </c>
      <c r="F44" s="156">
        <f>MEMÓRIA!D255</f>
        <v>1.44</v>
      </c>
      <c r="G44" s="162"/>
      <c r="H44" s="162"/>
      <c r="I44" s="12"/>
    </row>
    <row r="45" spans="1:9" ht="39" customHeight="1">
      <c r="A45" s="9" t="s">
        <v>140</v>
      </c>
      <c r="B45" s="9" t="s">
        <v>141</v>
      </c>
      <c r="C45" s="9" t="s">
        <v>20</v>
      </c>
      <c r="D45" s="9" t="s">
        <v>142</v>
      </c>
      <c r="E45" s="10" t="s">
        <v>22</v>
      </c>
      <c r="F45" s="156">
        <f>MEMÓRIA!D259</f>
        <v>0.7</v>
      </c>
      <c r="G45" s="162"/>
      <c r="H45" s="162"/>
      <c r="I45" s="12"/>
    </row>
    <row r="46" spans="1:9" ht="39" customHeight="1">
      <c r="A46" s="9" t="s">
        <v>143</v>
      </c>
      <c r="B46" s="9" t="s">
        <v>144</v>
      </c>
      <c r="C46" s="9" t="s">
        <v>20</v>
      </c>
      <c r="D46" s="9" t="s">
        <v>145</v>
      </c>
      <c r="E46" s="10" t="s">
        <v>136</v>
      </c>
      <c r="F46" s="156">
        <f>MEMÓRIA!D263</f>
        <v>1</v>
      </c>
      <c r="G46" s="162"/>
      <c r="H46" s="162"/>
      <c r="I46" s="12"/>
    </row>
    <row r="47" spans="1:9" ht="39" customHeight="1">
      <c r="A47" s="9" t="s">
        <v>146</v>
      </c>
      <c r="B47" s="9" t="s">
        <v>147</v>
      </c>
      <c r="C47" s="9" t="s">
        <v>20</v>
      </c>
      <c r="D47" s="9" t="s">
        <v>148</v>
      </c>
      <c r="E47" s="10" t="s">
        <v>22</v>
      </c>
      <c r="F47" s="156">
        <f>MEMÓRIA!D267</f>
        <v>113.46000000000001</v>
      </c>
      <c r="G47" s="162"/>
      <c r="H47" s="162"/>
      <c r="I47" s="12"/>
    </row>
    <row r="48" spans="1:9" ht="39" customHeight="1">
      <c r="A48" s="9" t="s">
        <v>149</v>
      </c>
      <c r="B48" s="9" t="s">
        <v>150</v>
      </c>
      <c r="C48" s="9" t="s">
        <v>20</v>
      </c>
      <c r="D48" s="9" t="s">
        <v>151</v>
      </c>
      <c r="E48" s="10" t="s">
        <v>136</v>
      </c>
      <c r="F48" s="156">
        <f>MEMÓRIA!D270</f>
        <v>2</v>
      </c>
      <c r="G48" s="162"/>
      <c r="H48" s="162"/>
      <c r="I48" s="12"/>
    </row>
    <row r="49" spans="1:9" ht="39" customHeight="1">
      <c r="A49" s="9" t="s">
        <v>152</v>
      </c>
      <c r="B49" s="9" t="s">
        <v>153</v>
      </c>
      <c r="C49" s="9" t="s">
        <v>20</v>
      </c>
      <c r="D49" s="9" t="s">
        <v>154</v>
      </c>
      <c r="E49" s="10" t="s">
        <v>136</v>
      </c>
      <c r="F49" s="156">
        <f>MEMÓRIA!D273</f>
        <v>2</v>
      </c>
      <c r="G49" s="162"/>
      <c r="H49" s="162"/>
      <c r="I49" s="12"/>
    </row>
    <row r="50" spans="1:9" ht="39" customHeight="1">
      <c r="A50" s="9" t="s">
        <v>155</v>
      </c>
      <c r="B50" s="9" t="s">
        <v>156</v>
      </c>
      <c r="C50" s="9" t="s">
        <v>20</v>
      </c>
      <c r="D50" s="9" t="s">
        <v>157</v>
      </c>
      <c r="E50" s="10" t="s">
        <v>136</v>
      </c>
      <c r="F50" s="156">
        <f>MEMÓRIA!D276</f>
        <v>2</v>
      </c>
      <c r="G50" s="162"/>
      <c r="H50" s="162"/>
      <c r="I50" s="12"/>
    </row>
    <row r="51" spans="1:9" ht="39" customHeight="1">
      <c r="A51" s="9" t="s">
        <v>158</v>
      </c>
      <c r="B51" s="9" t="s">
        <v>159</v>
      </c>
      <c r="C51" s="9" t="s">
        <v>20</v>
      </c>
      <c r="D51" s="9" t="s">
        <v>160</v>
      </c>
      <c r="E51" s="10" t="s">
        <v>136</v>
      </c>
      <c r="F51" s="156">
        <f>MEMÓRIA!D280</f>
        <v>4</v>
      </c>
      <c r="G51" s="162"/>
      <c r="H51" s="162"/>
      <c r="I51" s="12"/>
    </row>
    <row r="52" spans="1:9" ht="39" customHeight="1">
      <c r="A52" s="9" t="s">
        <v>161</v>
      </c>
      <c r="B52" s="9" t="s">
        <v>162</v>
      </c>
      <c r="C52" s="9" t="s">
        <v>20</v>
      </c>
      <c r="D52" s="9" t="s">
        <v>163</v>
      </c>
      <c r="E52" s="10" t="s">
        <v>136</v>
      </c>
      <c r="F52" s="156">
        <f>MEMÓRIA!D283</f>
        <v>2</v>
      </c>
      <c r="G52" s="162"/>
      <c r="H52" s="162"/>
      <c r="I52" s="12"/>
    </row>
    <row r="53" spans="1:9" ht="39" customHeight="1">
      <c r="A53" s="9" t="s">
        <v>164</v>
      </c>
      <c r="B53" s="9" t="s">
        <v>165</v>
      </c>
      <c r="C53" s="9" t="s">
        <v>20</v>
      </c>
      <c r="D53" s="9" t="s">
        <v>166</v>
      </c>
      <c r="E53" s="10" t="s">
        <v>48</v>
      </c>
      <c r="F53" s="156">
        <f>MEMÓRIA!E289</f>
        <v>4.16</v>
      </c>
      <c r="G53" s="162"/>
      <c r="H53" s="162"/>
      <c r="I53" s="12"/>
    </row>
    <row r="54" spans="1:9" ht="24" customHeight="1">
      <c r="A54" s="5" t="s">
        <v>167</v>
      </c>
      <c r="B54" s="5" t="s">
        <v>15</v>
      </c>
      <c r="C54" s="5"/>
      <c r="D54" s="5" t="s">
        <v>168</v>
      </c>
      <c r="E54" s="6"/>
      <c r="F54" s="7"/>
      <c r="G54" s="187"/>
      <c r="H54" s="187"/>
      <c r="I54" s="8"/>
    </row>
    <row r="55" spans="1:9" ht="51.9" customHeight="1">
      <c r="A55" s="9" t="s">
        <v>169</v>
      </c>
      <c r="B55" s="9" t="s">
        <v>170</v>
      </c>
      <c r="C55" s="9" t="s">
        <v>20</v>
      </c>
      <c r="D55" s="9" t="s">
        <v>171</v>
      </c>
      <c r="E55" s="10" t="s">
        <v>22</v>
      </c>
      <c r="F55" s="156">
        <f>MEMÓRIA!E296</f>
        <v>414.86</v>
      </c>
      <c r="G55" s="162"/>
      <c r="H55" s="162"/>
      <c r="I55" s="12"/>
    </row>
    <row r="56" spans="1:9" ht="51.9" customHeight="1">
      <c r="A56" s="9" t="s">
        <v>172</v>
      </c>
      <c r="B56" s="9" t="s">
        <v>173</v>
      </c>
      <c r="C56" s="9" t="s">
        <v>20</v>
      </c>
      <c r="D56" s="9" t="s">
        <v>174</v>
      </c>
      <c r="E56" s="10" t="s">
        <v>136</v>
      </c>
      <c r="F56" s="156">
        <f>MEMÓRIA!E310</f>
        <v>6</v>
      </c>
      <c r="G56" s="162"/>
      <c r="H56" s="162"/>
      <c r="I56" s="12"/>
    </row>
    <row r="57" spans="1:9" ht="26.1" customHeight="1">
      <c r="A57" s="9" t="s">
        <v>175</v>
      </c>
      <c r="B57" s="9" t="s">
        <v>176</v>
      </c>
      <c r="C57" s="9" t="s">
        <v>20</v>
      </c>
      <c r="D57" s="9" t="s">
        <v>177</v>
      </c>
      <c r="E57" s="10" t="s">
        <v>22</v>
      </c>
      <c r="F57" s="156">
        <f>MEMÓRIA!E318</f>
        <v>160.91</v>
      </c>
      <c r="G57" s="162"/>
      <c r="H57" s="162"/>
      <c r="I57" s="12"/>
    </row>
    <row r="58" spans="1:9" ht="39" customHeight="1">
      <c r="A58" s="9" t="s">
        <v>178</v>
      </c>
      <c r="B58" s="9" t="s">
        <v>179</v>
      </c>
      <c r="C58" s="9" t="s">
        <v>20</v>
      </c>
      <c r="D58" s="9" t="s">
        <v>180</v>
      </c>
      <c r="E58" s="10" t="s">
        <v>22</v>
      </c>
      <c r="F58" s="156">
        <f>MEMÓRIA!E323</f>
        <v>253.95</v>
      </c>
      <c r="G58" s="162"/>
      <c r="H58" s="162"/>
      <c r="I58" s="12"/>
    </row>
    <row r="59" spans="1:9" ht="51.9" customHeight="1">
      <c r="A59" s="9" t="s">
        <v>181</v>
      </c>
      <c r="B59" s="9" t="s">
        <v>182</v>
      </c>
      <c r="C59" s="9" t="s">
        <v>20</v>
      </c>
      <c r="D59" s="9" t="s">
        <v>183</v>
      </c>
      <c r="E59" s="10" t="s">
        <v>48</v>
      </c>
      <c r="F59" s="156">
        <f>MEMÓRIA!E333</f>
        <v>48</v>
      </c>
      <c r="G59" s="162"/>
      <c r="H59" s="162"/>
      <c r="I59" s="12"/>
    </row>
    <row r="60" spans="1:9" ht="39" customHeight="1">
      <c r="A60" s="9" t="s">
        <v>184</v>
      </c>
      <c r="B60" s="9" t="s">
        <v>185</v>
      </c>
      <c r="C60" s="9" t="s">
        <v>20</v>
      </c>
      <c r="D60" s="9" t="s">
        <v>186</v>
      </c>
      <c r="E60" s="10" t="s">
        <v>48</v>
      </c>
      <c r="F60" s="156">
        <f>MEMÓRIA!E337</f>
        <v>36</v>
      </c>
      <c r="G60" s="162"/>
      <c r="H60" s="162"/>
      <c r="I60" s="12"/>
    </row>
    <row r="61" spans="1:9" ht="39" customHeight="1">
      <c r="A61" s="9" t="s">
        <v>187</v>
      </c>
      <c r="B61" s="9" t="s">
        <v>188</v>
      </c>
      <c r="C61" s="9" t="s">
        <v>20</v>
      </c>
      <c r="D61" s="9" t="s">
        <v>189</v>
      </c>
      <c r="E61" s="10" t="s">
        <v>22</v>
      </c>
      <c r="F61" s="156">
        <f>MEMÓRIA!E343</f>
        <v>33.58</v>
      </c>
      <c r="G61" s="162"/>
      <c r="H61" s="162"/>
      <c r="I61" s="12"/>
    </row>
    <row r="62" spans="1:9" ht="24" customHeight="1">
      <c r="A62" s="5" t="s">
        <v>190</v>
      </c>
      <c r="B62" s="5" t="s">
        <v>15</v>
      </c>
      <c r="C62" s="5"/>
      <c r="D62" s="5" t="s">
        <v>191</v>
      </c>
      <c r="E62" s="6"/>
      <c r="F62" s="7"/>
      <c r="G62" s="187"/>
      <c r="H62" s="187"/>
      <c r="I62" s="8"/>
    </row>
    <row r="63" spans="1:9" ht="51.9" customHeight="1">
      <c r="A63" s="9" t="s">
        <v>192</v>
      </c>
      <c r="B63" s="9" t="s">
        <v>193</v>
      </c>
      <c r="C63" s="9" t="s">
        <v>20</v>
      </c>
      <c r="D63" s="9" t="s">
        <v>194</v>
      </c>
      <c r="E63" s="10" t="s">
        <v>22</v>
      </c>
      <c r="F63" s="156">
        <f>MEMÓRIA!E356</f>
        <v>430.26800000000003</v>
      </c>
      <c r="G63" s="162"/>
      <c r="H63" s="162"/>
      <c r="I63" s="12"/>
    </row>
    <row r="64" spans="1:9" ht="51.9" customHeight="1">
      <c r="A64" s="9" t="s">
        <v>195</v>
      </c>
      <c r="B64" s="9" t="s">
        <v>196</v>
      </c>
      <c r="C64" s="9" t="s">
        <v>20</v>
      </c>
      <c r="D64" s="9" t="s">
        <v>197</v>
      </c>
      <c r="E64" s="10" t="s">
        <v>22</v>
      </c>
      <c r="F64" s="156">
        <f>MEMÓRIA!E356</f>
        <v>430.26800000000003</v>
      </c>
      <c r="G64" s="162"/>
      <c r="H64" s="162"/>
      <c r="I64" s="12"/>
    </row>
    <row r="65" spans="1:9" ht="39" customHeight="1">
      <c r="A65" s="9" t="s">
        <v>198</v>
      </c>
      <c r="B65" s="9" t="s">
        <v>199</v>
      </c>
      <c r="C65" s="9" t="s">
        <v>20</v>
      </c>
      <c r="D65" s="9" t="s">
        <v>200</v>
      </c>
      <c r="E65" s="10" t="s">
        <v>22</v>
      </c>
      <c r="F65" s="156">
        <f>MEMÓRIA!E361</f>
        <v>63.58</v>
      </c>
      <c r="G65" s="162"/>
      <c r="H65" s="162"/>
      <c r="I65" s="12"/>
    </row>
    <row r="66" spans="1:9" ht="26.1" customHeight="1">
      <c r="A66" s="9" t="s">
        <v>201</v>
      </c>
      <c r="B66" s="9" t="s">
        <v>202</v>
      </c>
      <c r="C66" s="9" t="s">
        <v>81</v>
      </c>
      <c r="D66" s="9" t="s">
        <v>203</v>
      </c>
      <c r="E66" s="10" t="s">
        <v>48</v>
      </c>
      <c r="F66" s="156">
        <f>MEMÓRIA!E367</f>
        <v>65</v>
      </c>
      <c r="G66" s="162"/>
      <c r="H66" s="162"/>
      <c r="I66" s="12"/>
    </row>
    <row r="67" spans="1:9" ht="39" customHeight="1">
      <c r="A67" s="9" t="s">
        <v>204</v>
      </c>
      <c r="B67" s="9" t="s">
        <v>188</v>
      </c>
      <c r="C67" s="9" t="s">
        <v>20</v>
      </c>
      <c r="D67" s="9" t="s">
        <v>189</v>
      </c>
      <c r="E67" s="10" t="s">
        <v>22</v>
      </c>
      <c r="F67" s="156">
        <f>MEMÓRIA!E375</f>
        <v>26.4</v>
      </c>
      <c r="G67" s="162"/>
      <c r="H67" s="162"/>
      <c r="I67" s="12"/>
    </row>
    <row r="68" spans="1:9" ht="39" customHeight="1">
      <c r="A68" s="9" t="s">
        <v>205</v>
      </c>
      <c r="B68" s="9" t="s">
        <v>206</v>
      </c>
      <c r="C68" s="9" t="s">
        <v>20</v>
      </c>
      <c r="D68" s="9" t="s">
        <v>207</v>
      </c>
      <c r="E68" s="10" t="s">
        <v>22</v>
      </c>
      <c r="F68" s="156">
        <f>MEMÓRIA!C381</f>
        <v>366.68800000000005</v>
      </c>
      <c r="G68" s="162"/>
      <c r="H68" s="162"/>
      <c r="I68" s="12"/>
    </row>
    <row r="69" spans="1:9" ht="26.1" customHeight="1">
      <c r="A69" s="9" t="s">
        <v>208</v>
      </c>
      <c r="B69" s="9" t="s">
        <v>209</v>
      </c>
      <c r="C69" s="9" t="s">
        <v>81</v>
      </c>
      <c r="D69" s="9" t="s">
        <v>210</v>
      </c>
      <c r="E69" s="10" t="s">
        <v>22</v>
      </c>
      <c r="F69" s="156">
        <f>MEMÓRIA!C382</f>
        <v>1014.2849999999999</v>
      </c>
      <c r="G69" s="162"/>
      <c r="H69" s="162"/>
      <c r="I69" s="12"/>
    </row>
    <row r="70" spans="1:9" ht="24" customHeight="1">
      <c r="A70" s="9" t="s">
        <v>211</v>
      </c>
      <c r="B70" s="9" t="s">
        <v>212</v>
      </c>
      <c r="C70" s="9" t="s">
        <v>81</v>
      </c>
      <c r="D70" s="9" t="s">
        <v>213</v>
      </c>
      <c r="E70" s="10" t="s">
        <v>22</v>
      </c>
      <c r="F70" s="156">
        <f>MEMÓRIA!C383</f>
        <v>156.845</v>
      </c>
      <c r="G70" s="162"/>
      <c r="H70" s="162"/>
      <c r="I70" s="12"/>
    </row>
    <row r="71" spans="1:9" ht="26.1" customHeight="1">
      <c r="A71" s="9" t="s">
        <v>214</v>
      </c>
      <c r="B71" s="9" t="s">
        <v>215</v>
      </c>
      <c r="C71" s="9" t="s">
        <v>20</v>
      </c>
      <c r="D71" s="9" t="s">
        <v>216</v>
      </c>
      <c r="E71" s="10" t="s">
        <v>22</v>
      </c>
      <c r="F71" s="156">
        <f>MEMÓRIA!C384</f>
        <v>414.2919</v>
      </c>
      <c r="G71" s="162"/>
      <c r="H71" s="162"/>
      <c r="I71" s="12"/>
    </row>
    <row r="72" spans="1:9" ht="26.1" customHeight="1">
      <c r="A72" s="9" t="s">
        <v>217</v>
      </c>
      <c r="B72" s="9" t="s">
        <v>218</v>
      </c>
      <c r="C72" s="9" t="s">
        <v>20</v>
      </c>
      <c r="D72" s="9" t="s">
        <v>219</v>
      </c>
      <c r="E72" s="10" t="s">
        <v>22</v>
      </c>
      <c r="F72" s="156">
        <f>MEMÓRIA!C385</f>
        <v>366.68800000000005</v>
      </c>
      <c r="G72" s="162"/>
      <c r="H72" s="162"/>
      <c r="I72" s="12"/>
    </row>
    <row r="73" spans="1:9" ht="26.1" customHeight="1">
      <c r="A73" s="9" t="s">
        <v>220</v>
      </c>
      <c r="B73" s="9" t="s">
        <v>221</v>
      </c>
      <c r="C73" s="9" t="s">
        <v>20</v>
      </c>
      <c r="D73" s="9" t="s">
        <v>222</v>
      </c>
      <c r="E73" s="10" t="s">
        <v>22</v>
      </c>
      <c r="F73" s="156">
        <f>MEMÓRIA!C386</f>
        <v>156.845</v>
      </c>
      <c r="G73" s="162"/>
      <c r="H73" s="162"/>
      <c r="I73" s="12"/>
    </row>
    <row r="74" spans="1:9" ht="51.9" customHeight="1">
      <c r="A74" s="9" t="s">
        <v>223</v>
      </c>
      <c r="B74" s="9" t="s">
        <v>224</v>
      </c>
      <c r="C74" s="9" t="s">
        <v>20</v>
      </c>
      <c r="D74" s="9" t="s">
        <v>225</v>
      </c>
      <c r="E74" s="10" t="s">
        <v>22</v>
      </c>
      <c r="F74" s="156">
        <f>MEMÓRIA!C387</f>
        <v>75.239999999999995</v>
      </c>
      <c r="G74" s="162"/>
      <c r="H74" s="162"/>
      <c r="I74" s="12"/>
    </row>
    <row r="75" spans="1:9" ht="24" customHeight="1">
      <c r="A75" s="5" t="s">
        <v>226</v>
      </c>
      <c r="B75" s="5" t="s">
        <v>15</v>
      </c>
      <c r="C75" s="5"/>
      <c r="D75" s="5" t="s">
        <v>227</v>
      </c>
      <c r="E75" s="6"/>
      <c r="F75" s="7"/>
      <c r="G75" s="187"/>
      <c r="H75" s="187"/>
      <c r="I75" s="8"/>
    </row>
    <row r="76" spans="1:9" ht="39" customHeight="1">
      <c r="A76" s="9" t="s">
        <v>228</v>
      </c>
      <c r="B76" s="9" t="s">
        <v>98</v>
      </c>
      <c r="C76" s="9" t="s">
        <v>20</v>
      </c>
      <c r="D76" s="9" t="s">
        <v>99</v>
      </c>
      <c r="E76" s="10" t="s">
        <v>44</v>
      </c>
      <c r="F76" s="156">
        <f>MEMÓRIA!E394</f>
        <v>8.0632799999999989</v>
      </c>
      <c r="G76" s="162"/>
      <c r="H76" s="162"/>
      <c r="I76" s="12"/>
    </row>
    <row r="77" spans="1:9" ht="39" customHeight="1">
      <c r="A77" s="9" t="s">
        <v>229</v>
      </c>
      <c r="B77" s="9" t="s">
        <v>230</v>
      </c>
      <c r="C77" s="9" t="s">
        <v>20</v>
      </c>
      <c r="D77" s="9" t="s">
        <v>231</v>
      </c>
      <c r="E77" s="10" t="s">
        <v>22</v>
      </c>
      <c r="F77" s="156">
        <f>MEMÓRIA!E409</f>
        <v>108.56399999999999</v>
      </c>
      <c r="G77" s="162"/>
      <c r="H77" s="162"/>
      <c r="I77" s="12"/>
    </row>
    <row r="78" spans="1:9" ht="39" customHeight="1">
      <c r="A78" s="9" t="s">
        <v>232</v>
      </c>
      <c r="B78" s="9" t="s">
        <v>233</v>
      </c>
      <c r="C78" s="9" t="s">
        <v>20</v>
      </c>
      <c r="D78" s="9" t="s">
        <v>234</v>
      </c>
      <c r="E78" s="10" t="s">
        <v>22</v>
      </c>
      <c r="F78" s="156">
        <f>MEMÓRIA!E418</f>
        <v>45.823999999999998</v>
      </c>
      <c r="G78" s="162"/>
      <c r="H78" s="162"/>
      <c r="I78" s="12"/>
    </row>
    <row r="79" spans="1:9" ht="26.1" customHeight="1">
      <c r="A79" s="9" t="s">
        <v>235</v>
      </c>
      <c r="B79" s="9" t="s">
        <v>236</v>
      </c>
      <c r="C79" s="9" t="s">
        <v>20</v>
      </c>
      <c r="D79" s="9" t="s">
        <v>237</v>
      </c>
      <c r="E79" s="10" t="s">
        <v>48</v>
      </c>
      <c r="F79" s="156">
        <f>MEMÓRIA!E422</f>
        <v>17</v>
      </c>
      <c r="G79" s="162"/>
      <c r="H79" s="162"/>
      <c r="I79" s="12"/>
    </row>
    <row r="80" spans="1:9" ht="26.1" customHeight="1">
      <c r="A80" s="9" t="s">
        <v>238</v>
      </c>
      <c r="B80" s="9" t="s">
        <v>239</v>
      </c>
      <c r="C80" s="9" t="s">
        <v>20</v>
      </c>
      <c r="D80" s="9" t="s">
        <v>240</v>
      </c>
      <c r="E80" s="10" t="s">
        <v>48</v>
      </c>
      <c r="F80" s="156">
        <f>MEMÓRIA!E426</f>
        <v>4</v>
      </c>
      <c r="G80" s="162"/>
      <c r="H80" s="162"/>
      <c r="I80" s="12"/>
    </row>
    <row r="81" spans="1:9" ht="24" customHeight="1">
      <c r="A81" s="5" t="s">
        <v>241</v>
      </c>
      <c r="B81" s="5" t="s">
        <v>15</v>
      </c>
      <c r="C81" s="5"/>
      <c r="D81" s="5" t="s">
        <v>242</v>
      </c>
      <c r="E81" s="6"/>
      <c r="F81" s="7"/>
      <c r="G81" s="187"/>
      <c r="H81" s="187"/>
      <c r="I81" s="8"/>
    </row>
    <row r="82" spans="1:9" ht="39" customHeight="1">
      <c r="A82" s="9" t="s">
        <v>243</v>
      </c>
      <c r="B82" s="9" t="s">
        <v>244</v>
      </c>
      <c r="C82" s="9" t="s">
        <v>20</v>
      </c>
      <c r="D82" s="9" t="s">
        <v>245</v>
      </c>
      <c r="E82" s="10" t="s">
        <v>48</v>
      </c>
      <c r="F82" s="156">
        <f>MEMÓRIA!C438</f>
        <v>102</v>
      </c>
      <c r="G82" s="162"/>
      <c r="H82" s="162"/>
      <c r="I82" s="12"/>
    </row>
    <row r="83" spans="1:9" ht="51.9" customHeight="1">
      <c r="A83" s="9" t="s">
        <v>246</v>
      </c>
      <c r="B83" s="9" t="s">
        <v>247</v>
      </c>
      <c r="C83" s="9" t="s">
        <v>20</v>
      </c>
      <c r="D83" s="9" t="s">
        <v>248</v>
      </c>
      <c r="E83" s="10" t="s">
        <v>136</v>
      </c>
      <c r="F83" s="156">
        <f>MEMÓRIA!C444</f>
        <v>14</v>
      </c>
      <c r="G83" s="162"/>
      <c r="H83" s="162"/>
      <c r="I83" s="12"/>
    </row>
    <row r="84" spans="1:9" ht="39" customHeight="1">
      <c r="A84" s="9" t="s">
        <v>249</v>
      </c>
      <c r="B84" s="9" t="s">
        <v>250</v>
      </c>
      <c r="C84" s="9" t="s">
        <v>20</v>
      </c>
      <c r="D84" s="9" t="s">
        <v>251</v>
      </c>
      <c r="E84" s="10" t="s">
        <v>136</v>
      </c>
      <c r="F84" s="156">
        <f>MEMÓRIA!C449</f>
        <v>32</v>
      </c>
      <c r="G84" s="162"/>
      <c r="H84" s="162"/>
      <c r="I84" s="12"/>
    </row>
    <row r="85" spans="1:9" ht="39" customHeight="1">
      <c r="A85" s="9" t="s">
        <v>252</v>
      </c>
      <c r="B85" s="9" t="s">
        <v>253</v>
      </c>
      <c r="C85" s="9" t="s">
        <v>20</v>
      </c>
      <c r="D85" s="9" t="s">
        <v>254</v>
      </c>
      <c r="E85" s="10" t="s">
        <v>48</v>
      </c>
      <c r="F85" s="156">
        <f>MEMÓRIA!C456</f>
        <v>530</v>
      </c>
      <c r="G85" s="162"/>
      <c r="H85" s="162"/>
      <c r="I85" s="12"/>
    </row>
    <row r="86" spans="1:9" ht="39" customHeight="1">
      <c r="A86" s="9" t="s">
        <v>255</v>
      </c>
      <c r="B86" s="9" t="s">
        <v>256</v>
      </c>
      <c r="C86" s="9" t="s">
        <v>20</v>
      </c>
      <c r="D86" s="9" t="s">
        <v>257</v>
      </c>
      <c r="E86" s="10" t="s">
        <v>48</v>
      </c>
      <c r="F86" s="156">
        <f>MEMÓRIA!C459</f>
        <v>100</v>
      </c>
      <c r="G86" s="162"/>
      <c r="H86" s="162"/>
      <c r="I86" s="12"/>
    </row>
    <row r="87" spans="1:9" ht="39" customHeight="1">
      <c r="A87" s="9" t="s">
        <v>258</v>
      </c>
      <c r="B87" s="9" t="s">
        <v>259</v>
      </c>
      <c r="C87" s="9" t="s">
        <v>20</v>
      </c>
      <c r="D87" s="9" t="s">
        <v>260</v>
      </c>
      <c r="E87" s="10" t="s">
        <v>136</v>
      </c>
      <c r="F87" s="156">
        <f>MEMÓRIA!C465</f>
        <v>41</v>
      </c>
      <c r="G87" s="162"/>
      <c r="H87" s="162"/>
      <c r="I87" s="12"/>
    </row>
    <row r="88" spans="1:9" ht="26.1" customHeight="1">
      <c r="A88" s="9" t="s">
        <v>261</v>
      </c>
      <c r="B88" s="9" t="s">
        <v>262</v>
      </c>
      <c r="C88" s="9" t="s">
        <v>20</v>
      </c>
      <c r="D88" s="9" t="s">
        <v>263</v>
      </c>
      <c r="E88" s="10" t="s">
        <v>136</v>
      </c>
      <c r="F88" s="156">
        <f>MEMÓRIA!C469</f>
        <v>18</v>
      </c>
      <c r="G88" s="162"/>
      <c r="H88" s="162"/>
      <c r="I88" s="12"/>
    </row>
    <row r="89" spans="1:9" ht="39" customHeight="1">
      <c r="A89" s="9" t="s">
        <v>264</v>
      </c>
      <c r="B89" s="9" t="s">
        <v>265</v>
      </c>
      <c r="C89" s="9" t="s">
        <v>20</v>
      </c>
      <c r="D89" s="9" t="s">
        <v>266</v>
      </c>
      <c r="E89" s="10" t="s">
        <v>136</v>
      </c>
      <c r="F89" s="156">
        <f>MEMÓRIA!C473</f>
        <v>7</v>
      </c>
      <c r="G89" s="162"/>
      <c r="H89" s="162"/>
      <c r="I89" s="12"/>
    </row>
    <row r="90" spans="1:9" ht="39" customHeight="1">
      <c r="A90" s="9" t="s">
        <v>267</v>
      </c>
      <c r="B90" s="9" t="s">
        <v>268</v>
      </c>
      <c r="C90" s="9" t="s">
        <v>20</v>
      </c>
      <c r="D90" s="9" t="s">
        <v>269</v>
      </c>
      <c r="E90" s="10" t="s">
        <v>136</v>
      </c>
      <c r="F90" s="156">
        <f>MEMÓRIA!C477</f>
        <v>2</v>
      </c>
      <c r="G90" s="162"/>
      <c r="H90" s="162"/>
      <c r="I90" s="12"/>
    </row>
    <row r="91" spans="1:9" ht="39" customHeight="1">
      <c r="A91" s="9" t="s">
        <v>270</v>
      </c>
      <c r="B91" s="9" t="s">
        <v>271</v>
      </c>
      <c r="C91" s="9" t="s">
        <v>20</v>
      </c>
      <c r="D91" s="9" t="s">
        <v>272</v>
      </c>
      <c r="E91" s="10" t="s">
        <v>136</v>
      </c>
      <c r="F91" s="156">
        <f>MEMÓRIA!C481</f>
        <v>15</v>
      </c>
      <c r="G91" s="162"/>
      <c r="H91" s="162"/>
      <c r="I91" s="12"/>
    </row>
    <row r="92" spans="1:9" ht="39" customHeight="1">
      <c r="A92" s="9" t="s">
        <v>273</v>
      </c>
      <c r="B92" s="9" t="s">
        <v>274</v>
      </c>
      <c r="C92" s="9" t="s">
        <v>20</v>
      </c>
      <c r="D92" s="9" t="s">
        <v>275</v>
      </c>
      <c r="E92" s="10" t="s">
        <v>136</v>
      </c>
      <c r="F92" s="156">
        <f>MEMÓRIA!C485</f>
        <v>13</v>
      </c>
      <c r="G92" s="162"/>
      <c r="H92" s="162"/>
      <c r="I92" s="12"/>
    </row>
    <row r="93" spans="1:9" ht="26.1" customHeight="1">
      <c r="A93" s="9" t="s">
        <v>276</v>
      </c>
      <c r="B93" s="9" t="s">
        <v>277</v>
      </c>
      <c r="C93" s="9" t="s">
        <v>20</v>
      </c>
      <c r="D93" s="9" t="s">
        <v>278</v>
      </c>
      <c r="E93" s="10" t="s">
        <v>136</v>
      </c>
      <c r="F93" s="156">
        <f>MEMÓRIA!C489</f>
        <v>35</v>
      </c>
      <c r="G93" s="162"/>
      <c r="H93" s="162"/>
      <c r="I93" s="12"/>
    </row>
    <row r="94" spans="1:9" ht="39" customHeight="1">
      <c r="A94" s="9" t="s">
        <v>279</v>
      </c>
      <c r="B94" s="9" t="s">
        <v>280</v>
      </c>
      <c r="C94" s="9" t="s">
        <v>20</v>
      </c>
      <c r="D94" s="9" t="s">
        <v>281</v>
      </c>
      <c r="E94" s="10" t="s">
        <v>136</v>
      </c>
      <c r="F94" s="156">
        <f>MEMÓRIA!C493</f>
        <v>5</v>
      </c>
      <c r="G94" s="162"/>
      <c r="H94" s="162"/>
      <c r="I94" s="12"/>
    </row>
    <row r="95" spans="1:9" ht="26.1" customHeight="1">
      <c r="A95" s="9" t="s">
        <v>282</v>
      </c>
      <c r="B95" s="9" t="s">
        <v>283</v>
      </c>
      <c r="C95" s="9" t="s">
        <v>20</v>
      </c>
      <c r="D95" s="9" t="s">
        <v>284</v>
      </c>
      <c r="E95" s="10" t="s">
        <v>136</v>
      </c>
      <c r="F95" s="156">
        <f>MEMÓRIA!C498</f>
        <v>35</v>
      </c>
      <c r="G95" s="162"/>
      <c r="H95" s="162"/>
      <c r="I95" s="12"/>
    </row>
    <row r="96" spans="1:9" ht="39" customHeight="1">
      <c r="A96" s="9" t="s">
        <v>285</v>
      </c>
      <c r="B96" s="9" t="s">
        <v>286</v>
      </c>
      <c r="C96" s="9" t="s">
        <v>20</v>
      </c>
      <c r="D96" s="9" t="s">
        <v>287</v>
      </c>
      <c r="E96" s="10" t="s">
        <v>136</v>
      </c>
      <c r="F96" s="156">
        <f>MEMÓRIA!C501</f>
        <v>1</v>
      </c>
      <c r="G96" s="162"/>
      <c r="H96" s="162"/>
      <c r="I96" s="12"/>
    </row>
    <row r="97" spans="1:9" ht="26.1" customHeight="1">
      <c r="A97" s="9" t="s">
        <v>288</v>
      </c>
      <c r="B97" s="9" t="s">
        <v>289</v>
      </c>
      <c r="C97" s="9" t="s">
        <v>20</v>
      </c>
      <c r="D97" s="9" t="s">
        <v>290</v>
      </c>
      <c r="E97" s="10" t="s">
        <v>136</v>
      </c>
      <c r="F97" s="156">
        <f>MEMÓRIA!C505</f>
        <v>3</v>
      </c>
      <c r="G97" s="162"/>
      <c r="H97" s="162"/>
      <c r="I97" s="12"/>
    </row>
    <row r="98" spans="1:9" ht="26.1" customHeight="1">
      <c r="A98" s="9" t="s">
        <v>291</v>
      </c>
      <c r="B98" s="9" t="s">
        <v>292</v>
      </c>
      <c r="C98" s="9" t="s">
        <v>20</v>
      </c>
      <c r="D98" s="9" t="s">
        <v>293</v>
      </c>
      <c r="E98" s="10" t="s">
        <v>136</v>
      </c>
      <c r="F98" s="156">
        <f>MEMÓRIA!C508</f>
        <v>1</v>
      </c>
      <c r="G98" s="162"/>
      <c r="H98" s="162"/>
      <c r="I98" s="12"/>
    </row>
    <row r="99" spans="1:9" ht="24" customHeight="1">
      <c r="A99" s="9" t="s">
        <v>294</v>
      </c>
      <c r="B99" s="9" t="s">
        <v>295</v>
      </c>
      <c r="C99" s="9" t="s">
        <v>20</v>
      </c>
      <c r="D99" s="9" t="s">
        <v>296</v>
      </c>
      <c r="E99" s="10" t="s">
        <v>65</v>
      </c>
      <c r="F99" s="156">
        <f>MEMÓRIA!C513</f>
        <v>68</v>
      </c>
      <c r="G99" s="162"/>
      <c r="H99" s="162"/>
      <c r="I99" s="12"/>
    </row>
    <row r="100" spans="1:9" ht="26.1" customHeight="1">
      <c r="A100" s="9" t="s">
        <v>297</v>
      </c>
      <c r="B100" s="9" t="s">
        <v>298</v>
      </c>
      <c r="C100" s="9" t="s">
        <v>20</v>
      </c>
      <c r="D100" s="9" t="s">
        <v>299</v>
      </c>
      <c r="E100" s="10" t="s">
        <v>65</v>
      </c>
      <c r="F100" s="156">
        <f>MEMÓRIA!C516</f>
        <v>68</v>
      </c>
      <c r="G100" s="162"/>
      <c r="H100" s="162"/>
      <c r="I100" s="12"/>
    </row>
    <row r="101" spans="1:9" ht="26.1" customHeight="1">
      <c r="A101" s="9" t="s">
        <v>300</v>
      </c>
      <c r="B101" s="9" t="s">
        <v>301</v>
      </c>
      <c r="C101" s="9" t="s">
        <v>81</v>
      </c>
      <c r="D101" s="9" t="s">
        <v>302</v>
      </c>
      <c r="E101" s="10" t="s">
        <v>136</v>
      </c>
      <c r="F101" s="156">
        <f>MEMÓRIA!C519</f>
        <v>2</v>
      </c>
      <c r="G101" s="162"/>
      <c r="H101" s="162"/>
      <c r="I101" s="12"/>
    </row>
    <row r="102" spans="1:9" ht="24" customHeight="1">
      <c r="A102" s="9" t="s">
        <v>303</v>
      </c>
      <c r="B102" s="9" t="s">
        <v>304</v>
      </c>
      <c r="C102" s="9" t="s">
        <v>81</v>
      </c>
      <c r="D102" s="9" t="s">
        <v>305</v>
      </c>
      <c r="E102" s="10" t="s">
        <v>136</v>
      </c>
      <c r="F102" s="156">
        <f>MEMÓRIA!C522</f>
        <v>3</v>
      </c>
      <c r="G102" s="162"/>
      <c r="H102" s="162"/>
      <c r="I102" s="12"/>
    </row>
    <row r="103" spans="1:9" s="144" customFormat="1" ht="24" customHeight="1">
      <c r="A103" s="181" t="s">
        <v>1022</v>
      </c>
      <c r="B103" s="176">
        <v>91677</v>
      </c>
      <c r="C103" s="181" t="s">
        <v>20</v>
      </c>
      <c r="D103" s="176" t="s">
        <v>1024</v>
      </c>
      <c r="E103" s="177" t="s">
        <v>610</v>
      </c>
      <c r="F103" s="182">
        <f>MEMÓRIA!E525</f>
        <v>24</v>
      </c>
      <c r="G103" s="182"/>
      <c r="H103" s="182"/>
      <c r="I103" s="179"/>
    </row>
    <row r="104" spans="1:9" s="144" customFormat="1" ht="24" customHeight="1">
      <c r="A104" s="181" t="s">
        <v>1023</v>
      </c>
      <c r="B104" s="176">
        <v>90775</v>
      </c>
      <c r="C104" s="181" t="s">
        <v>20</v>
      </c>
      <c r="D104" s="176" t="s">
        <v>993</v>
      </c>
      <c r="E104" s="177" t="s">
        <v>610</v>
      </c>
      <c r="F104" s="182">
        <f>MEMÓRIA!E528</f>
        <v>24</v>
      </c>
      <c r="G104" s="182"/>
      <c r="H104" s="182"/>
      <c r="I104" s="179"/>
    </row>
    <row r="105" spans="1:9" ht="24" customHeight="1">
      <c r="A105" s="5" t="s">
        <v>306</v>
      </c>
      <c r="B105" s="5" t="s">
        <v>15</v>
      </c>
      <c r="C105" s="5"/>
      <c r="D105" s="5" t="s">
        <v>307</v>
      </c>
      <c r="E105" s="6"/>
      <c r="F105" s="7"/>
      <c r="G105" s="187"/>
      <c r="H105" s="187"/>
      <c r="I105" s="8"/>
    </row>
    <row r="106" spans="1:9" ht="39" customHeight="1">
      <c r="A106" s="9" t="s">
        <v>308</v>
      </c>
      <c r="B106" s="9" t="s">
        <v>309</v>
      </c>
      <c r="C106" s="9" t="s">
        <v>20</v>
      </c>
      <c r="D106" s="9" t="s">
        <v>310</v>
      </c>
      <c r="E106" s="10" t="s">
        <v>136</v>
      </c>
      <c r="F106" s="156">
        <f>MEMÓRIA!E536</f>
        <v>1</v>
      </c>
      <c r="G106" s="162"/>
      <c r="H106" s="162"/>
      <c r="I106" s="12"/>
    </row>
    <row r="107" spans="1:9" ht="26.1" customHeight="1">
      <c r="A107" s="9" t="s">
        <v>311</v>
      </c>
      <c r="B107" s="9" t="s">
        <v>312</v>
      </c>
      <c r="C107" s="9" t="s">
        <v>20</v>
      </c>
      <c r="D107" s="9" t="s">
        <v>313</v>
      </c>
      <c r="E107" s="10" t="s">
        <v>48</v>
      </c>
      <c r="F107" s="11">
        <v>24</v>
      </c>
      <c r="G107" s="188"/>
      <c r="H107" s="188"/>
      <c r="I107" s="12"/>
    </row>
    <row r="108" spans="1:9" ht="39" customHeight="1">
      <c r="A108" s="9" t="s">
        <v>314</v>
      </c>
      <c r="B108" s="9" t="s">
        <v>315</v>
      </c>
      <c r="C108" s="9" t="s">
        <v>20</v>
      </c>
      <c r="D108" s="9" t="s">
        <v>316</v>
      </c>
      <c r="E108" s="10" t="s">
        <v>48</v>
      </c>
      <c r="F108" s="11">
        <v>9</v>
      </c>
      <c r="G108" s="188"/>
      <c r="H108" s="188"/>
      <c r="I108" s="12"/>
    </row>
    <row r="109" spans="1:9" ht="26.1" customHeight="1">
      <c r="A109" s="9" t="s">
        <v>317</v>
      </c>
      <c r="B109" s="9" t="s">
        <v>318</v>
      </c>
      <c r="C109" s="9" t="s">
        <v>20</v>
      </c>
      <c r="D109" s="9" t="s">
        <v>319</v>
      </c>
      <c r="E109" s="10" t="s">
        <v>48</v>
      </c>
      <c r="F109" s="11">
        <v>3</v>
      </c>
      <c r="G109" s="188"/>
      <c r="H109" s="188"/>
      <c r="I109" s="12"/>
    </row>
    <row r="110" spans="1:9" ht="39" customHeight="1">
      <c r="A110" s="9" t="s">
        <v>320</v>
      </c>
      <c r="B110" s="9" t="s">
        <v>321</v>
      </c>
      <c r="C110" s="9" t="s">
        <v>20</v>
      </c>
      <c r="D110" s="9" t="s">
        <v>322</v>
      </c>
      <c r="E110" s="10" t="s">
        <v>136</v>
      </c>
      <c r="F110" s="11">
        <v>9</v>
      </c>
      <c r="G110" s="188"/>
      <c r="H110" s="188"/>
      <c r="I110" s="12"/>
    </row>
    <row r="111" spans="1:9" ht="39" customHeight="1">
      <c r="A111" s="9" t="s">
        <v>323</v>
      </c>
      <c r="B111" s="9" t="s">
        <v>324</v>
      </c>
      <c r="C111" s="9" t="s">
        <v>20</v>
      </c>
      <c r="D111" s="9" t="s">
        <v>325</v>
      </c>
      <c r="E111" s="10" t="s">
        <v>136</v>
      </c>
      <c r="F111" s="11">
        <v>4</v>
      </c>
      <c r="G111" s="188"/>
      <c r="H111" s="188"/>
      <c r="I111" s="12"/>
    </row>
    <row r="112" spans="1:9" ht="39" customHeight="1">
      <c r="A112" s="9" t="s">
        <v>326</v>
      </c>
      <c r="B112" s="9" t="s">
        <v>327</v>
      </c>
      <c r="C112" s="9" t="s">
        <v>20</v>
      </c>
      <c r="D112" s="9" t="s">
        <v>328</v>
      </c>
      <c r="E112" s="10" t="s">
        <v>136</v>
      </c>
      <c r="F112" s="11">
        <v>1</v>
      </c>
      <c r="G112" s="188"/>
      <c r="H112" s="188"/>
      <c r="I112" s="12"/>
    </row>
    <row r="113" spans="1:9" ht="39" customHeight="1">
      <c r="A113" s="9" t="s">
        <v>329</v>
      </c>
      <c r="B113" s="9" t="s">
        <v>330</v>
      </c>
      <c r="C113" s="9" t="s">
        <v>20</v>
      </c>
      <c r="D113" s="9" t="s">
        <v>331</v>
      </c>
      <c r="E113" s="10" t="s">
        <v>136</v>
      </c>
      <c r="F113" s="11">
        <v>2</v>
      </c>
      <c r="G113" s="188"/>
      <c r="H113" s="188"/>
      <c r="I113" s="12"/>
    </row>
    <row r="114" spans="1:9" ht="39" customHeight="1">
      <c r="A114" s="9" t="s">
        <v>332</v>
      </c>
      <c r="B114" s="9" t="s">
        <v>333</v>
      </c>
      <c r="C114" s="9" t="s">
        <v>20</v>
      </c>
      <c r="D114" s="9" t="s">
        <v>334</v>
      </c>
      <c r="E114" s="10" t="s">
        <v>136</v>
      </c>
      <c r="F114" s="11">
        <v>2</v>
      </c>
      <c r="G114" s="188"/>
      <c r="H114" s="188"/>
      <c r="I114" s="12"/>
    </row>
    <row r="115" spans="1:9" ht="26.1" customHeight="1">
      <c r="A115" s="9" t="s">
        <v>335</v>
      </c>
      <c r="B115" s="9" t="s">
        <v>336</v>
      </c>
      <c r="C115" s="9" t="s">
        <v>20</v>
      </c>
      <c r="D115" s="9" t="s">
        <v>337</v>
      </c>
      <c r="E115" s="10" t="s">
        <v>136</v>
      </c>
      <c r="F115" s="11">
        <v>1</v>
      </c>
      <c r="G115" s="188"/>
      <c r="H115" s="188"/>
      <c r="I115" s="12"/>
    </row>
    <row r="116" spans="1:9" ht="26.1" customHeight="1">
      <c r="A116" s="9" t="s">
        <v>338</v>
      </c>
      <c r="B116" s="9" t="s">
        <v>339</v>
      </c>
      <c r="C116" s="9" t="s">
        <v>20</v>
      </c>
      <c r="D116" s="9" t="s">
        <v>340</v>
      </c>
      <c r="E116" s="10" t="s">
        <v>136</v>
      </c>
      <c r="F116" s="11">
        <v>4</v>
      </c>
      <c r="G116" s="188"/>
      <c r="H116" s="188"/>
      <c r="I116" s="12"/>
    </row>
    <row r="117" spans="1:9" ht="26.1" customHeight="1">
      <c r="A117" s="9" t="s">
        <v>341</v>
      </c>
      <c r="B117" s="9" t="s">
        <v>342</v>
      </c>
      <c r="C117" s="9" t="s">
        <v>20</v>
      </c>
      <c r="D117" s="9" t="s">
        <v>343</v>
      </c>
      <c r="E117" s="10" t="s">
        <v>136</v>
      </c>
      <c r="F117" s="11">
        <v>2</v>
      </c>
      <c r="G117" s="188"/>
      <c r="H117" s="188"/>
      <c r="I117" s="12"/>
    </row>
    <row r="118" spans="1:9" ht="39" customHeight="1">
      <c r="A118" s="9" t="s">
        <v>344</v>
      </c>
      <c r="B118" s="9" t="s">
        <v>345</v>
      </c>
      <c r="C118" s="9" t="s">
        <v>20</v>
      </c>
      <c r="D118" s="9" t="s">
        <v>346</v>
      </c>
      <c r="E118" s="10" t="s">
        <v>136</v>
      </c>
      <c r="F118" s="11">
        <v>8</v>
      </c>
      <c r="G118" s="188"/>
      <c r="H118" s="188"/>
      <c r="I118" s="12"/>
    </row>
    <row r="119" spans="1:9" ht="39" customHeight="1">
      <c r="A119" s="9" t="s">
        <v>347</v>
      </c>
      <c r="B119" s="9" t="s">
        <v>348</v>
      </c>
      <c r="C119" s="9" t="s">
        <v>20</v>
      </c>
      <c r="D119" s="9" t="s">
        <v>349</v>
      </c>
      <c r="E119" s="10" t="s">
        <v>136</v>
      </c>
      <c r="F119" s="11">
        <v>2</v>
      </c>
      <c r="G119" s="188"/>
      <c r="H119" s="188"/>
      <c r="I119" s="12"/>
    </row>
    <row r="120" spans="1:9" ht="39" customHeight="1">
      <c r="A120" s="9" t="s">
        <v>350</v>
      </c>
      <c r="B120" s="9" t="s">
        <v>351</v>
      </c>
      <c r="C120" s="9" t="s">
        <v>20</v>
      </c>
      <c r="D120" s="9" t="s">
        <v>352</v>
      </c>
      <c r="E120" s="10" t="s">
        <v>136</v>
      </c>
      <c r="F120" s="11">
        <v>3</v>
      </c>
      <c r="G120" s="188"/>
      <c r="H120" s="188"/>
      <c r="I120" s="12"/>
    </row>
    <row r="121" spans="1:9" ht="26.1" customHeight="1">
      <c r="A121" s="9" t="s">
        <v>353</v>
      </c>
      <c r="B121" s="9" t="s">
        <v>354</v>
      </c>
      <c r="C121" s="9" t="s">
        <v>20</v>
      </c>
      <c r="D121" s="9" t="s">
        <v>355</v>
      </c>
      <c r="E121" s="10" t="s">
        <v>136</v>
      </c>
      <c r="F121" s="11">
        <v>2</v>
      </c>
      <c r="G121" s="188"/>
      <c r="H121" s="188"/>
      <c r="I121" s="12"/>
    </row>
    <row r="122" spans="1:9" ht="26.1" customHeight="1">
      <c r="A122" s="9" t="s">
        <v>356</v>
      </c>
      <c r="B122" s="9" t="s">
        <v>357</v>
      </c>
      <c r="C122" s="9" t="s">
        <v>20</v>
      </c>
      <c r="D122" s="9" t="s">
        <v>358</v>
      </c>
      <c r="E122" s="10" t="s">
        <v>136</v>
      </c>
      <c r="F122" s="11">
        <v>1</v>
      </c>
      <c r="G122" s="188"/>
      <c r="H122" s="188"/>
      <c r="I122" s="12"/>
    </row>
    <row r="123" spans="1:9" ht="51.9" customHeight="1">
      <c r="A123" s="9" t="s">
        <v>359</v>
      </c>
      <c r="B123" s="9" t="s">
        <v>360</v>
      </c>
      <c r="C123" s="9" t="s">
        <v>20</v>
      </c>
      <c r="D123" s="9" t="s">
        <v>361</v>
      </c>
      <c r="E123" s="10" t="s">
        <v>136</v>
      </c>
      <c r="F123" s="11">
        <v>1</v>
      </c>
      <c r="G123" s="188"/>
      <c r="H123" s="188"/>
      <c r="I123" s="12"/>
    </row>
    <row r="124" spans="1:9" ht="51.9" customHeight="1">
      <c r="A124" s="9" t="s">
        <v>362</v>
      </c>
      <c r="B124" s="9" t="s">
        <v>363</v>
      </c>
      <c r="C124" s="9" t="s">
        <v>20</v>
      </c>
      <c r="D124" s="9" t="s">
        <v>364</v>
      </c>
      <c r="E124" s="10" t="s">
        <v>136</v>
      </c>
      <c r="F124" s="11">
        <v>2</v>
      </c>
      <c r="G124" s="188"/>
      <c r="H124" s="188"/>
      <c r="I124" s="12"/>
    </row>
    <row r="125" spans="1:9" ht="39" customHeight="1">
      <c r="A125" s="13" t="s">
        <v>365</v>
      </c>
      <c r="B125" s="13" t="s">
        <v>366</v>
      </c>
      <c r="C125" s="13" t="s">
        <v>20</v>
      </c>
      <c r="D125" s="13" t="s">
        <v>367</v>
      </c>
      <c r="E125" s="14" t="s">
        <v>136</v>
      </c>
      <c r="F125" s="15">
        <v>1</v>
      </c>
      <c r="G125" s="189"/>
      <c r="H125" s="189"/>
      <c r="I125" s="12"/>
    </row>
    <row r="126" spans="1:9" ht="26.1" customHeight="1">
      <c r="A126" s="9" t="s">
        <v>368</v>
      </c>
      <c r="B126" s="9" t="s">
        <v>369</v>
      </c>
      <c r="C126" s="9" t="s">
        <v>20</v>
      </c>
      <c r="D126" s="9" t="s">
        <v>370</v>
      </c>
      <c r="E126" s="10" t="s">
        <v>65</v>
      </c>
      <c r="F126" s="11">
        <v>68</v>
      </c>
      <c r="G126" s="188"/>
      <c r="H126" s="188"/>
      <c r="I126" s="12"/>
    </row>
    <row r="127" spans="1:9" ht="26.1" customHeight="1">
      <c r="A127" s="9" t="s">
        <v>371</v>
      </c>
      <c r="B127" s="9" t="s">
        <v>372</v>
      </c>
      <c r="C127" s="9" t="s">
        <v>20</v>
      </c>
      <c r="D127" s="9" t="s">
        <v>373</v>
      </c>
      <c r="E127" s="10" t="s">
        <v>65</v>
      </c>
      <c r="F127" s="11">
        <v>68</v>
      </c>
      <c r="G127" s="188"/>
      <c r="H127" s="188"/>
      <c r="I127" s="12"/>
    </row>
    <row r="128" spans="1:9" s="140" customFormat="1" ht="26.1" customHeight="1">
      <c r="A128" s="181" t="s">
        <v>991</v>
      </c>
      <c r="B128" s="176">
        <v>2707</v>
      </c>
      <c r="C128" s="181" t="s">
        <v>20</v>
      </c>
      <c r="D128" s="176" t="s">
        <v>64</v>
      </c>
      <c r="E128" s="177" t="s">
        <v>65</v>
      </c>
      <c r="F128" s="182">
        <f>MEMÓRIA!E603</f>
        <v>28</v>
      </c>
      <c r="G128" s="182"/>
      <c r="H128" s="182"/>
      <c r="I128" s="179"/>
    </row>
    <row r="129" spans="1:9" s="140" customFormat="1" ht="26.1" customHeight="1">
      <c r="A129" s="181" t="s">
        <v>992</v>
      </c>
      <c r="B129" s="176">
        <v>90775</v>
      </c>
      <c r="C129" s="181" t="s">
        <v>20</v>
      </c>
      <c r="D129" s="176" t="s">
        <v>993</v>
      </c>
      <c r="E129" s="177" t="s">
        <v>65</v>
      </c>
      <c r="F129" s="182">
        <f>MEMÓRIA!E606</f>
        <v>28</v>
      </c>
      <c r="G129" s="182"/>
      <c r="H129" s="182"/>
      <c r="I129" s="179"/>
    </row>
    <row r="130" spans="1:9" ht="24" customHeight="1">
      <c r="A130" s="5" t="s">
        <v>374</v>
      </c>
      <c r="B130" s="5" t="s">
        <v>15</v>
      </c>
      <c r="C130" s="5"/>
      <c r="D130" s="5" t="s">
        <v>375</v>
      </c>
      <c r="E130" s="6"/>
      <c r="F130" s="7"/>
      <c r="G130" s="187"/>
      <c r="H130" s="187"/>
      <c r="I130" s="8"/>
    </row>
    <row r="131" spans="1:9" ht="39" customHeight="1">
      <c r="A131" s="9" t="s">
        <v>376</v>
      </c>
      <c r="B131" s="9" t="s">
        <v>377</v>
      </c>
      <c r="C131" s="9" t="s">
        <v>20</v>
      </c>
      <c r="D131" s="9" t="s">
        <v>378</v>
      </c>
      <c r="E131" s="10" t="s">
        <v>48</v>
      </c>
      <c r="F131" s="156">
        <f>MEMÓRIA!E611</f>
        <v>162</v>
      </c>
      <c r="G131" s="162"/>
      <c r="H131" s="162"/>
      <c r="I131" s="12"/>
    </row>
    <row r="132" spans="1:9" ht="39" customHeight="1">
      <c r="A132" s="9" t="s">
        <v>379</v>
      </c>
      <c r="B132" s="9" t="s">
        <v>380</v>
      </c>
      <c r="C132" s="9" t="s">
        <v>20</v>
      </c>
      <c r="D132" s="9" t="s">
        <v>381</v>
      </c>
      <c r="E132" s="10" t="s">
        <v>48</v>
      </c>
      <c r="F132" s="156">
        <f>MEMÓRIA!E614</f>
        <v>3</v>
      </c>
      <c r="G132" s="162"/>
      <c r="H132" s="162"/>
      <c r="I132" s="12"/>
    </row>
    <row r="133" spans="1:9" ht="39" customHeight="1">
      <c r="A133" s="9" t="s">
        <v>382</v>
      </c>
      <c r="B133" s="9" t="s">
        <v>383</v>
      </c>
      <c r="C133" s="9" t="s">
        <v>20</v>
      </c>
      <c r="D133" s="9" t="s">
        <v>384</v>
      </c>
      <c r="E133" s="10" t="s">
        <v>48</v>
      </c>
      <c r="F133" s="156">
        <f>MEMÓRIA!E618</f>
        <v>24</v>
      </c>
      <c r="G133" s="162"/>
      <c r="H133" s="162"/>
      <c r="I133" s="12"/>
    </row>
    <row r="134" spans="1:9" ht="39" customHeight="1">
      <c r="A134" s="9" t="s">
        <v>385</v>
      </c>
      <c r="B134" s="9" t="s">
        <v>386</v>
      </c>
      <c r="C134" s="9" t="s">
        <v>20</v>
      </c>
      <c r="D134" s="9" t="s">
        <v>387</v>
      </c>
      <c r="E134" s="10" t="s">
        <v>48</v>
      </c>
      <c r="F134" s="156">
        <f>MEMÓRIA!E622</f>
        <v>21</v>
      </c>
      <c r="G134" s="162"/>
      <c r="H134" s="162"/>
      <c r="I134" s="12"/>
    </row>
    <row r="135" spans="1:9" ht="51.9" customHeight="1">
      <c r="A135" s="9" t="s">
        <v>388</v>
      </c>
      <c r="B135" s="9" t="s">
        <v>389</v>
      </c>
      <c r="C135" s="9" t="s">
        <v>20</v>
      </c>
      <c r="D135" s="9" t="s">
        <v>390</v>
      </c>
      <c r="E135" s="10" t="s">
        <v>136</v>
      </c>
      <c r="F135" s="156">
        <f>MEMÓRIA!E626</f>
        <v>5</v>
      </c>
      <c r="G135" s="162"/>
      <c r="H135" s="162"/>
      <c r="I135" s="12"/>
    </row>
    <row r="136" spans="1:9" ht="51.9" customHeight="1">
      <c r="A136" s="9" t="s">
        <v>391</v>
      </c>
      <c r="B136" s="9" t="s">
        <v>392</v>
      </c>
      <c r="C136" s="9" t="s">
        <v>20</v>
      </c>
      <c r="D136" s="9" t="s">
        <v>393</v>
      </c>
      <c r="E136" s="10" t="s">
        <v>136</v>
      </c>
      <c r="F136" s="156">
        <f>MEMÓRIA!E630</f>
        <v>1</v>
      </c>
      <c r="G136" s="162"/>
      <c r="H136" s="162"/>
      <c r="I136" s="12"/>
    </row>
    <row r="137" spans="1:9" ht="51.9" customHeight="1">
      <c r="A137" s="9" t="s">
        <v>394</v>
      </c>
      <c r="B137" s="9" t="s">
        <v>395</v>
      </c>
      <c r="C137" s="9" t="s">
        <v>20</v>
      </c>
      <c r="D137" s="9" t="s">
        <v>396</v>
      </c>
      <c r="E137" s="10" t="s">
        <v>136</v>
      </c>
      <c r="F137" s="156">
        <f>MEMÓRIA!E634</f>
        <v>1</v>
      </c>
      <c r="G137" s="162"/>
      <c r="H137" s="162"/>
      <c r="I137" s="12"/>
    </row>
    <row r="138" spans="1:9" ht="51.9" customHeight="1">
      <c r="A138" s="9" t="s">
        <v>397</v>
      </c>
      <c r="B138" s="9" t="s">
        <v>398</v>
      </c>
      <c r="C138" s="9" t="s">
        <v>20</v>
      </c>
      <c r="D138" s="9" t="s">
        <v>399</v>
      </c>
      <c r="E138" s="10" t="s">
        <v>136</v>
      </c>
      <c r="F138" s="156">
        <f>MEMÓRIA!E638</f>
        <v>3</v>
      </c>
      <c r="G138" s="162"/>
      <c r="H138" s="162"/>
      <c r="I138" s="12"/>
    </row>
    <row r="139" spans="1:9" ht="51.9" customHeight="1">
      <c r="A139" s="9" t="s">
        <v>400</v>
      </c>
      <c r="B139" s="9" t="s">
        <v>401</v>
      </c>
      <c r="C139" s="9" t="s">
        <v>20</v>
      </c>
      <c r="D139" s="9" t="s">
        <v>402</v>
      </c>
      <c r="E139" s="10" t="s">
        <v>136</v>
      </c>
      <c r="F139" s="156">
        <f>MEMÓRIA!E642</f>
        <v>5</v>
      </c>
      <c r="G139" s="162"/>
      <c r="H139" s="162"/>
      <c r="I139" s="12"/>
    </row>
    <row r="140" spans="1:9" ht="51.9" customHeight="1">
      <c r="A140" s="9" t="s">
        <v>403</v>
      </c>
      <c r="B140" s="9" t="s">
        <v>404</v>
      </c>
      <c r="C140" s="9" t="s">
        <v>20</v>
      </c>
      <c r="D140" s="9" t="s">
        <v>405</v>
      </c>
      <c r="E140" s="10" t="s">
        <v>136</v>
      </c>
      <c r="F140" s="156">
        <f>MEMÓRIA!E645</f>
        <v>4</v>
      </c>
      <c r="G140" s="162"/>
      <c r="H140" s="162"/>
      <c r="I140" s="12"/>
    </row>
    <row r="141" spans="1:9" ht="51.9" customHeight="1">
      <c r="A141" s="9" t="s">
        <v>406</v>
      </c>
      <c r="B141" s="9" t="s">
        <v>407</v>
      </c>
      <c r="C141" s="9" t="s">
        <v>20</v>
      </c>
      <c r="D141" s="9" t="s">
        <v>408</v>
      </c>
      <c r="E141" s="10" t="s">
        <v>136</v>
      </c>
      <c r="F141" s="156">
        <f>MEMÓRIA!E649</f>
        <v>1</v>
      </c>
      <c r="G141" s="162"/>
      <c r="H141" s="162"/>
      <c r="I141" s="12"/>
    </row>
    <row r="142" spans="1:9" ht="51.9" customHeight="1">
      <c r="A142" s="9" t="s">
        <v>409</v>
      </c>
      <c r="B142" s="9" t="s">
        <v>410</v>
      </c>
      <c r="C142" s="9" t="s">
        <v>20</v>
      </c>
      <c r="D142" s="9" t="s">
        <v>411</v>
      </c>
      <c r="E142" s="10" t="s">
        <v>136</v>
      </c>
      <c r="F142" s="156">
        <f>MEMÓRIA!E653</f>
        <v>4</v>
      </c>
      <c r="G142" s="162"/>
      <c r="H142" s="162"/>
      <c r="I142" s="12"/>
    </row>
    <row r="143" spans="1:9" ht="51.9" customHeight="1">
      <c r="A143" s="9" t="s">
        <v>412</v>
      </c>
      <c r="B143" s="9" t="s">
        <v>413</v>
      </c>
      <c r="C143" s="9" t="s">
        <v>20</v>
      </c>
      <c r="D143" s="9" t="s">
        <v>414</v>
      </c>
      <c r="E143" s="10" t="s">
        <v>136</v>
      </c>
      <c r="F143" s="156">
        <f>MEMÓRIA!E657</f>
        <v>8</v>
      </c>
      <c r="G143" s="162"/>
      <c r="H143" s="162"/>
      <c r="I143" s="12"/>
    </row>
    <row r="144" spans="1:9" ht="51.9" customHeight="1">
      <c r="A144" s="9" t="s">
        <v>415</v>
      </c>
      <c r="B144" s="9" t="s">
        <v>416</v>
      </c>
      <c r="C144" s="9" t="s">
        <v>20</v>
      </c>
      <c r="D144" s="9" t="s">
        <v>417</v>
      </c>
      <c r="E144" s="10" t="s">
        <v>136</v>
      </c>
      <c r="F144" s="156">
        <f>MEMÓRIA!E661</f>
        <v>2</v>
      </c>
      <c r="G144" s="162"/>
      <c r="H144" s="162"/>
      <c r="I144" s="12"/>
    </row>
    <row r="145" spans="1:9" ht="39" customHeight="1">
      <c r="A145" s="9" t="s">
        <v>418</v>
      </c>
      <c r="B145" s="9" t="s">
        <v>419</v>
      </c>
      <c r="C145" s="9" t="s">
        <v>20</v>
      </c>
      <c r="D145" s="9" t="s">
        <v>420</v>
      </c>
      <c r="E145" s="10" t="s">
        <v>136</v>
      </c>
      <c r="F145" s="156">
        <f>MEMÓRIA!E665</f>
        <v>3</v>
      </c>
      <c r="G145" s="162"/>
      <c r="H145" s="162"/>
      <c r="I145" s="12"/>
    </row>
    <row r="146" spans="1:9" ht="39" customHeight="1">
      <c r="A146" s="9" t="s">
        <v>421</v>
      </c>
      <c r="B146" s="9" t="s">
        <v>422</v>
      </c>
      <c r="C146" s="9" t="s">
        <v>20</v>
      </c>
      <c r="D146" s="9" t="s">
        <v>423</v>
      </c>
      <c r="E146" s="10" t="s">
        <v>136</v>
      </c>
      <c r="F146" s="156">
        <f>MEMÓRIA!E669</f>
        <v>12</v>
      </c>
      <c r="G146" s="162"/>
      <c r="H146" s="162"/>
      <c r="I146" s="12"/>
    </row>
    <row r="147" spans="1:9" s="144" customFormat="1" ht="39" customHeight="1">
      <c r="A147" s="9" t="s">
        <v>424</v>
      </c>
      <c r="B147" s="141">
        <v>53614</v>
      </c>
      <c r="C147" s="141" t="s">
        <v>81</v>
      </c>
      <c r="D147" s="141" t="s">
        <v>1043</v>
      </c>
      <c r="E147" s="143" t="s">
        <v>136</v>
      </c>
      <c r="F147" s="162">
        <f>MEMÓRIA!E673</f>
        <v>12</v>
      </c>
      <c r="G147" s="162"/>
      <c r="H147" s="162"/>
      <c r="I147" s="12"/>
    </row>
    <row r="148" spans="1:9" ht="39" customHeight="1">
      <c r="A148" s="9" t="s">
        <v>427</v>
      </c>
      <c r="B148" s="9" t="s">
        <v>425</v>
      </c>
      <c r="C148" s="9" t="s">
        <v>20</v>
      </c>
      <c r="D148" s="9" t="s">
        <v>426</v>
      </c>
      <c r="E148" s="10" t="s">
        <v>136</v>
      </c>
      <c r="F148" s="156">
        <f>MEMÓRIA!E677</f>
        <v>1</v>
      </c>
      <c r="G148" s="162"/>
      <c r="H148" s="162"/>
      <c r="I148" s="12"/>
    </row>
    <row r="149" spans="1:9" ht="39" customHeight="1">
      <c r="A149" s="9" t="s">
        <v>430</v>
      </c>
      <c r="B149" s="9" t="s">
        <v>428</v>
      </c>
      <c r="C149" s="9" t="s">
        <v>20</v>
      </c>
      <c r="D149" s="9" t="s">
        <v>429</v>
      </c>
      <c r="E149" s="10" t="s">
        <v>136</v>
      </c>
      <c r="F149" s="156">
        <f>MEMÓRIA!E681</f>
        <v>3</v>
      </c>
      <c r="G149" s="162"/>
      <c r="H149" s="162"/>
      <c r="I149" s="12"/>
    </row>
    <row r="150" spans="1:9" ht="51.9" customHeight="1">
      <c r="A150" s="9" t="s">
        <v>433</v>
      </c>
      <c r="B150" s="9" t="s">
        <v>431</v>
      </c>
      <c r="C150" s="9" t="s">
        <v>20</v>
      </c>
      <c r="D150" s="9" t="s">
        <v>432</v>
      </c>
      <c r="E150" s="10" t="s">
        <v>136</v>
      </c>
      <c r="F150" s="156">
        <f>MEMÓRIA!E685</f>
        <v>2</v>
      </c>
      <c r="G150" s="162"/>
      <c r="H150" s="162"/>
      <c r="I150" s="12"/>
    </row>
    <row r="151" spans="1:9" ht="51.9" customHeight="1">
      <c r="A151" s="9" t="s">
        <v>436</v>
      </c>
      <c r="B151" s="9" t="s">
        <v>434</v>
      </c>
      <c r="C151" s="9" t="s">
        <v>20</v>
      </c>
      <c r="D151" s="9" t="s">
        <v>435</v>
      </c>
      <c r="E151" s="10" t="s">
        <v>136</v>
      </c>
      <c r="F151" s="156">
        <f>MEMÓRIA!E689</f>
        <v>2</v>
      </c>
      <c r="G151" s="162"/>
      <c r="H151" s="162"/>
      <c r="I151" s="12"/>
    </row>
    <row r="152" spans="1:9" ht="26.1" customHeight="1">
      <c r="A152" s="9" t="s">
        <v>1061</v>
      </c>
      <c r="B152" s="9" t="s">
        <v>369</v>
      </c>
      <c r="C152" s="9" t="s">
        <v>20</v>
      </c>
      <c r="D152" s="9" t="s">
        <v>370</v>
      </c>
      <c r="E152" s="10" t="s">
        <v>65</v>
      </c>
      <c r="F152" s="156">
        <f>MEMÓRIA!E695</f>
        <v>52</v>
      </c>
      <c r="G152" s="162"/>
      <c r="H152" s="162"/>
      <c r="I152" s="12"/>
    </row>
    <row r="153" spans="1:9" ht="26.1" customHeight="1">
      <c r="A153" s="9" t="s">
        <v>1062</v>
      </c>
      <c r="B153" s="9" t="s">
        <v>372</v>
      </c>
      <c r="C153" s="9" t="s">
        <v>20</v>
      </c>
      <c r="D153" s="9" t="s">
        <v>373</v>
      </c>
      <c r="E153" s="10" t="s">
        <v>65</v>
      </c>
      <c r="F153" s="156">
        <f>MEMÓRIA!E698</f>
        <v>52</v>
      </c>
      <c r="G153" s="162"/>
      <c r="H153" s="162"/>
      <c r="I153" s="12"/>
    </row>
    <row r="154" spans="1:9" s="144" customFormat="1" ht="26.1" customHeight="1">
      <c r="A154" s="9" t="s">
        <v>1063</v>
      </c>
      <c r="B154" s="141">
        <v>90695</v>
      </c>
      <c r="C154" s="9" t="s">
        <v>20</v>
      </c>
      <c r="D154" s="141" t="s">
        <v>1045</v>
      </c>
      <c r="E154" s="143" t="s">
        <v>590</v>
      </c>
      <c r="F154" s="162">
        <f>MEMÓRIA!E704</f>
        <v>6</v>
      </c>
      <c r="G154" s="162"/>
      <c r="H154" s="162"/>
      <c r="I154" s="142"/>
    </row>
    <row r="155" spans="1:9" s="144" customFormat="1" ht="26.1" customHeight="1">
      <c r="A155" s="9" t="s">
        <v>1056</v>
      </c>
      <c r="B155" s="141">
        <v>89707</v>
      </c>
      <c r="C155" s="9" t="s">
        <v>20</v>
      </c>
      <c r="D155" s="141" t="s">
        <v>1058</v>
      </c>
      <c r="E155" s="143" t="s">
        <v>699</v>
      </c>
      <c r="F155" s="162">
        <f>MEMÓRIA!E708</f>
        <v>1</v>
      </c>
      <c r="G155" s="162"/>
      <c r="H155" s="162"/>
      <c r="I155" s="142"/>
    </row>
    <row r="156" spans="1:9" s="144" customFormat="1" ht="26.1" customHeight="1">
      <c r="A156" s="9" t="s">
        <v>1057</v>
      </c>
      <c r="B156" s="141">
        <v>89833</v>
      </c>
      <c r="C156" s="9" t="s">
        <v>20</v>
      </c>
      <c r="D156" s="173" t="s">
        <v>1033</v>
      </c>
      <c r="E156" s="143" t="s">
        <v>699</v>
      </c>
      <c r="F156" s="162">
        <f>MEMÓRIA!E714</f>
        <v>2</v>
      </c>
      <c r="G156" s="162"/>
      <c r="H156" s="162"/>
      <c r="I156" s="142"/>
    </row>
    <row r="157" spans="1:9" s="144" customFormat="1" ht="42" customHeight="1">
      <c r="A157" s="9" t="s">
        <v>1042</v>
      </c>
      <c r="B157" s="141">
        <v>104357</v>
      </c>
      <c r="C157" s="9" t="s">
        <v>20</v>
      </c>
      <c r="D157" s="173" t="s">
        <v>1084</v>
      </c>
      <c r="E157" s="143" t="s">
        <v>639</v>
      </c>
      <c r="F157" s="162">
        <f>MEMÓRIA!E718</f>
        <v>4</v>
      </c>
      <c r="G157" s="162"/>
      <c r="H157" s="162"/>
      <c r="I157" s="142"/>
    </row>
    <row r="158" spans="1:9" s="144" customFormat="1" ht="43.5" customHeight="1">
      <c r="A158" s="9" t="s">
        <v>1072</v>
      </c>
      <c r="B158" s="141">
        <v>89809</v>
      </c>
      <c r="C158" s="9" t="s">
        <v>20</v>
      </c>
      <c r="D158" s="173" t="s">
        <v>1036</v>
      </c>
      <c r="E158" s="143" t="s">
        <v>639</v>
      </c>
      <c r="F158" s="162">
        <f>MEMÓRIA!E723</f>
        <v>2</v>
      </c>
      <c r="G158" s="162"/>
      <c r="H158" s="162"/>
      <c r="I158" s="142"/>
    </row>
    <row r="159" spans="1:9" s="144" customFormat="1" ht="26.1" customHeight="1">
      <c r="A159" s="9" t="s">
        <v>1073</v>
      </c>
      <c r="B159" s="141">
        <v>89699</v>
      </c>
      <c r="C159" s="9" t="s">
        <v>20</v>
      </c>
      <c r="D159" s="173" t="s">
        <v>1037</v>
      </c>
      <c r="E159" s="143" t="s">
        <v>639</v>
      </c>
      <c r="F159" s="162">
        <f>MEMÓRIA!E730</f>
        <v>4</v>
      </c>
      <c r="G159" s="162"/>
      <c r="H159" s="162"/>
      <c r="I159" s="142"/>
    </row>
    <row r="160" spans="1:9" s="144" customFormat="1" ht="26.1" customHeight="1">
      <c r="A160" s="9" t="s">
        <v>1074</v>
      </c>
      <c r="B160" s="141">
        <v>89855</v>
      </c>
      <c r="C160" s="9" t="s">
        <v>20</v>
      </c>
      <c r="D160" s="173" t="s">
        <v>1038</v>
      </c>
      <c r="E160" s="143" t="s">
        <v>639</v>
      </c>
      <c r="F160" s="162">
        <f>MEMÓRIA!E736</f>
        <v>4</v>
      </c>
      <c r="G160" s="162"/>
      <c r="H160" s="162"/>
      <c r="I160" s="142"/>
    </row>
    <row r="161" spans="1:9" s="144" customFormat="1" ht="26.1" customHeight="1">
      <c r="A161" s="9" t="s">
        <v>1075</v>
      </c>
      <c r="B161" s="141">
        <v>89681</v>
      </c>
      <c r="C161" s="9" t="s">
        <v>20</v>
      </c>
      <c r="D161" s="173" t="s">
        <v>1039</v>
      </c>
      <c r="E161" s="143" t="s">
        <v>639</v>
      </c>
      <c r="F161" s="162">
        <f>MEMÓRIA!E742</f>
        <v>5</v>
      </c>
      <c r="G161" s="162"/>
      <c r="H161" s="162"/>
      <c r="I161" s="142"/>
    </row>
    <row r="162" spans="1:9" s="144" customFormat="1" ht="26.1" customHeight="1">
      <c r="A162" s="9" t="s">
        <v>1076</v>
      </c>
      <c r="B162" s="141">
        <v>370</v>
      </c>
      <c r="C162" s="9" t="s">
        <v>20</v>
      </c>
      <c r="D162" s="173" t="s">
        <v>1040</v>
      </c>
      <c r="E162" s="143" t="s">
        <v>44</v>
      </c>
      <c r="F162" s="162">
        <f>MEMÓRIA!E748</f>
        <v>5</v>
      </c>
      <c r="G162" s="162"/>
      <c r="H162" s="162"/>
      <c r="I162" s="142"/>
    </row>
    <row r="163" spans="1:9" s="144" customFormat="1" ht="26.1" customHeight="1">
      <c r="A163" s="9" t="s">
        <v>1077</v>
      </c>
      <c r="B163" s="141">
        <v>89707</v>
      </c>
      <c r="C163" s="9" t="s">
        <v>20</v>
      </c>
      <c r="D163" s="173" t="s">
        <v>1032</v>
      </c>
      <c r="E163" s="143" t="s">
        <v>44</v>
      </c>
      <c r="F163" s="162">
        <f>MEMÓRIA!E754</f>
        <v>4.5999999999999996</v>
      </c>
      <c r="G163" s="162"/>
      <c r="H163" s="162"/>
      <c r="I163" s="142"/>
    </row>
    <row r="164" spans="1:9" s="144" customFormat="1" ht="26.1" customHeight="1">
      <c r="A164" s="9" t="s">
        <v>1078</v>
      </c>
      <c r="B164" s="141">
        <v>4718</v>
      </c>
      <c r="C164" s="9" t="s">
        <v>20</v>
      </c>
      <c r="D164" s="173" t="s">
        <v>1064</v>
      </c>
      <c r="E164" s="143" t="s">
        <v>44</v>
      </c>
      <c r="F164" s="162">
        <f>MEMÓRIA!E759</f>
        <v>13.6</v>
      </c>
      <c r="G164" s="162"/>
      <c r="H164" s="162"/>
      <c r="I164" s="142"/>
    </row>
    <row r="165" spans="1:9" s="144" customFormat="1" ht="26.1" customHeight="1">
      <c r="A165" s="9" t="s">
        <v>1079</v>
      </c>
      <c r="B165" s="141">
        <v>89707</v>
      </c>
      <c r="C165" s="9" t="s">
        <v>20</v>
      </c>
      <c r="D165" s="173" t="s">
        <v>1034</v>
      </c>
      <c r="E165" s="143" t="s">
        <v>1082</v>
      </c>
      <c r="F165" s="162">
        <f>MEMÓRIA!E764</f>
        <v>696</v>
      </c>
      <c r="G165" s="162"/>
      <c r="H165" s="162"/>
      <c r="I165" s="142"/>
    </row>
    <row r="166" spans="1:9" s="144" customFormat="1" ht="52.5" customHeight="1">
      <c r="A166" s="9" t="s">
        <v>1085</v>
      </c>
      <c r="B166" s="141">
        <v>95570</v>
      </c>
      <c r="C166" s="9" t="s">
        <v>20</v>
      </c>
      <c r="D166" s="141" t="s">
        <v>1086</v>
      </c>
      <c r="E166" s="143" t="s">
        <v>590</v>
      </c>
      <c r="F166" s="162">
        <f>MEMÓRIA!E768</f>
        <v>12</v>
      </c>
      <c r="G166" s="162"/>
      <c r="H166" s="162"/>
      <c r="I166" s="142"/>
    </row>
    <row r="167" spans="1:9" ht="24" customHeight="1">
      <c r="A167" s="5" t="s">
        <v>437</v>
      </c>
      <c r="B167" s="5" t="s">
        <v>15</v>
      </c>
      <c r="C167" s="5"/>
      <c r="D167" s="5" t="s">
        <v>438</v>
      </c>
      <c r="E167" s="6"/>
      <c r="F167" s="7"/>
      <c r="G167" s="187"/>
      <c r="H167" s="187"/>
      <c r="I167" s="8"/>
    </row>
    <row r="168" spans="1:9" ht="26.1" customHeight="1">
      <c r="A168" s="9" t="s">
        <v>439</v>
      </c>
      <c r="B168" s="9" t="s">
        <v>440</v>
      </c>
      <c r="C168" s="9" t="s">
        <v>20</v>
      </c>
      <c r="D168" s="9" t="s">
        <v>441</v>
      </c>
      <c r="E168" s="10" t="s">
        <v>136</v>
      </c>
      <c r="F168" s="156">
        <f>MEMÓRIA!E775</f>
        <v>2</v>
      </c>
      <c r="G168" s="162"/>
      <c r="H168" s="162"/>
      <c r="I168" s="12"/>
    </row>
    <row r="169" spans="1:9" ht="39" customHeight="1">
      <c r="A169" s="9" t="s">
        <v>442</v>
      </c>
      <c r="B169" s="9" t="s">
        <v>443</v>
      </c>
      <c r="C169" s="9" t="s">
        <v>20</v>
      </c>
      <c r="D169" s="9" t="s">
        <v>444</v>
      </c>
      <c r="E169" s="10" t="s">
        <v>136</v>
      </c>
      <c r="F169" s="156">
        <f>MEMÓRIA!E778</f>
        <v>2</v>
      </c>
      <c r="G169" s="162"/>
      <c r="H169" s="162"/>
      <c r="I169" s="12"/>
    </row>
    <row r="170" spans="1:9" ht="26.1" customHeight="1">
      <c r="A170" s="9" t="s">
        <v>445</v>
      </c>
      <c r="B170" s="9" t="s">
        <v>446</v>
      </c>
      <c r="C170" s="9" t="s">
        <v>20</v>
      </c>
      <c r="D170" s="9" t="s">
        <v>447</v>
      </c>
      <c r="E170" s="10" t="s">
        <v>136</v>
      </c>
      <c r="F170" s="156">
        <f>MEMÓRIA!E781</f>
        <v>4</v>
      </c>
      <c r="G170" s="162"/>
      <c r="H170" s="162"/>
      <c r="I170" s="12"/>
    </row>
    <row r="171" spans="1:9" ht="65.099999999999994" customHeight="1">
      <c r="A171" s="9" t="s">
        <v>448</v>
      </c>
      <c r="B171" s="9" t="s">
        <v>449</v>
      </c>
      <c r="C171" s="9" t="s">
        <v>20</v>
      </c>
      <c r="D171" s="9" t="s">
        <v>450</v>
      </c>
      <c r="E171" s="10" t="s">
        <v>136</v>
      </c>
      <c r="F171" s="156">
        <f>MEMÓRIA!E784</f>
        <v>5</v>
      </c>
      <c r="G171" s="162"/>
      <c r="H171" s="162"/>
      <c r="I171" s="12"/>
    </row>
    <row r="172" spans="1:9" ht="24" customHeight="1">
      <c r="A172" s="9" t="s">
        <v>451</v>
      </c>
      <c r="B172" s="9" t="s">
        <v>452</v>
      </c>
      <c r="C172" s="9" t="s">
        <v>81</v>
      </c>
      <c r="D172" s="9" t="s">
        <v>453</v>
      </c>
      <c r="E172" s="10" t="s">
        <v>136</v>
      </c>
      <c r="F172" s="156">
        <f>MEMÓRIA!E787</f>
        <v>5</v>
      </c>
      <c r="G172" s="162"/>
      <c r="H172" s="162"/>
      <c r="I172" s="12"/>
    </row>
    <row r="173" spans="1:9" ht="26.1" customHeight="1">
      <c r="A173" s="9" t="s">
        <v>454</v>
      </c>
      <c r="B173" s="9" t="s">
        <v>455</v>
      </c>
      <c r="C173" s="9" t="s">
        <v>20</v>
      </c>
      <c r="D173" s="9" t="s">
        <v>456</v>
      </c>
      <c r="E173" s="10" t="s">
        <v>136</v>
      </c>
      <c r="F173" s="156">
        <f>MEMÓRIA!E790</f>
        <v>5</v>
      </c>
      <c r="G173" s="162"/>
      <c r="H173" s="162"/>
      <c r="I173" s="12"/>
    </row>
    <row r="174" spans="1:9" ht="26.1" customHeight="1">
      <c r="A174" s="9" t="s">
        <v>457</v>
      </c>
      <c r="B174" s="9" t="s">
        <v>458</v>
      </c>
      <c r="C174" s="9" t="s">
        <v>81</v>
      </c>
      <c r="D174" s="9" t="s">
        <v>459</v>
      </c>
      <c r="E174" s="10" t="s">
        <v>136</v>
      </c>
      <c r="F174" s="156">
        <f>MEMÓRIA!E793</f>
        <v>5</v>
      </c>
      <c r="G174" s="162"/>
      <c r="H174" s="162"/>
      <c r="I174" s="12"/>
    </row>
    <row r="175" spans="1:9" ht="39" customHeight="1">
      <c r="A175" s="9" t="s">
        <v>460</v>
      </c>
      <c r="B175" s="9" t="s">
        <v>461</v>
      </c>
      <c r="C175" s="9" t="s">
        <v>20</v>
      </c>
      <c r="D175" s="9" t="s">
        <v>462</v>
      </c>
      <c r="E175" s="10" t="s">
        <v>136</v>
      </c>
      <c r="F175" s="156">
        <f>MEMÓRIA!E797</f>
        <v>1</v>
      </c>
      <c r="G175" s="162"/>
      <c r="H175" s="162"/>
      <c r="I175" s="12"/>
    </row>
    <row r="176" spans="1:9" ht="39" customHeight="1">
      <c r="A176" s="9" t="s">
        <v>463</v>
      </c>
      <c r="B176" s="9" t="s">
        <v>464</v>
      </c>
      <c r="C176" s="9" t="s">
        <v>20</v>
      </c>
      <c r="D176" s="9" t="s">
        <v>465</v>
      </c>
      <c r="E176" s="10" t="s">
        <v>136</v>
      </c>
      <c r="F176" s="156">
        <f>MEMÓRIA!E800</f>
        <v>2</v>
      </c>
      <c r="G176" s="162"/>
      <c r="H176" s="162"/>
      <c r="I176" s="12"/>
    </row>
    <row r="177" spans="1:10" ht="26.1" customHeight="1">
      <c r="A177" s="9" t="s">
        <v>466</v>
      </c>
      <c r="B177" s="9" t="s">
        <v>467</v>
      </c>
      <c r="C177" s="9" t="s">
        <v>20</v>
      </c>
      <c r="D177" s="9" t="s">
        <v>468</v>
      </c>
      <c r="E177" s="10" t="s">
        <v>136</v>
      </c>
      <c r="F177" s="156">
        <f>MEMÓRIA!E803</f>
        <v>9</v>
      </c>
      <c r="G177" s="162"/>
      <c r="H177" s="162"/>
      <c r="I177" s="12"/>
    </row>
    <row r="178" spans="1:10" ht="26.1" customHeight="1">
      <c r="A178" s="9" t="s">
        <v>469</v>
      </c>
      <c r="B178" s="9" t="s">
        <v>470</v>
      </c>
      <c r="C178" s="9" t="s">
        <v>20</v>
      </c>
      <c r="D178" s="9" t="s">
        <v>471</v>
      </c>
      <c r="E178" s="10" t="s">
        <v>136</v>
      </c>
      <c r="F178" s="156">
        <f>MEMÓRIA!E806</f>
        <v>4</v>
      </c>
      <c r="G178" s="162"/>
      <c r="H178" s="162"/>
      <c r="I178" s="12"/>
    </row>
    <row r="179" spans="1:10" ht="26.1" customHeight="1">
      <c r="A179" s="9" t="s">
        <v>472</v>
      </c>
      <c r="B179" s="9" t="s">
        <v>473</v>
      </c>
      <c r="C179" s="9" t="s">
        <v>20</v>
      </c>
      <c r="D179" s="9" t="s">
        <v>474</v>
      </c>
      <c r="E179" s="10" t="s">
        <v>136</v>
      </c>
      <c r="F179" s="156">
        <f>MEMÓRIA!E809</f>
        <v>6</v>
      </c>
      <c r="G179" s="162"/>
      <c r="H179" s="162"/>
      <c r="I179" s="12"/>
    </row>
    <row r="180" spans="1:10" ht="39" customHeight="1">
      <c r="A180" s="9" t="s">
        <v>475</v>
      </c>
      <c r="B180" s="9" t="s">
        <v>476</v>
      </c>
      <c r="C180" s="9" t="s">
        <v>20</v>
      </c>
      <c r="D180" s="9" t="s">
        <v>477</v>
      </c>
      <c r="E180" s="10" t="s">
        <v>136</v>
      </c>
      <c r="F180" s="156">
        <f>MEMÓRIA!E812</f>
        <v>1</v>
      </c>
      <c r="G180" s="162"/>
      <c r="H180" s="162"/>
      <c r="I180" s="12"/>
    </row>
    <row r="181" spans="1:10" ht="39" customHeight="1">
      <c r="A181" s="9" t="s">
        <v>478</v>
      </c>
      <c r="B181" s="9" t="s">
        <v>479</v>
      </c>
      <c r="C181" s="9" t="s">
        <v>20</v>
      </c>
      <c r="D181" s="9" t="s">
        <v>480</v>
      </c>
      <c r="E181" s="10" t="s">
        <v>136</v>
      </c>
      <c r="F181" s="156">
        <f>MEMÓRIA!G815</f>
        <v>2</v>
      </c>
      <c r="G181" s="162"/>
      <c r="H181" s="162"/>
      <c r="I181" s="12"/>
    </row>
    <row r="182" spans="1:10" ht="39" customHeight="1">
      <c r="A182" s="9" t="s">
        <v>481</v>
      </c>
      <c r="B182" s="9" t="s">
        <v>482</v>
      </c>
      <c r="C182" s="9" t="s">
        <v>20</v>
      </c>
      <c r="D182" s="9" t="s">
        <v>483</v>
      </c>
      <c r="E182" s="10" t="s">
        <v>136</v>
      </c>
      <c r="F182" s="156">
        <f>MEMÓRIA!E818</f>
        <v>2</v>
      </c>
      <c r="G182" s="162"/>
      <c r="H182" s="162"/>
      <c r="I182" s="12"/>
    </row>
    <row r="183" spans="1:10" ht="24" customHeight="1">
      <c r="A183" s="5" t="s">
        <v>484</v>
      </c>
      <c r="B183" s="5" t="s">
        <v>15</v>
      </c>
      <c r="C183" s="5"/>
      <c r="D183" s="5" t="s">
        <v>485</v>
      </c>
      <c r="E183" s="6"/>
      <c r="F183" s="7"/>
      <c r="G183" s="187"/>
      <c r="H183" s="187"/>
      <c r="I183" s="8"/>
    </row>
    <row r="184" spans="1:10" ht="24" customHeight="1">
      <c r="A184" s="9" t="s">
        <v>486</v>
      </c>
      <c r="B184" s="9" t="s">
        <v>487</v>
      </c>
      <c r="C184" s="9" t="s">
        <v>81</v>
      </c>
      <c r="D184" s="9" t="s">
        <v>488</v>
      </c>
      <c r="E184" s="10" t="s">
        <v>22</v>
      </c>
      <c r="F184" s="156">
        <f>MEMÓRIA!E822</f>
        <v>408</v>
      </c>
      <c r="G184" s="162"/>
      <c r="H184" s="162"/>
      <c r="I184" s="12"/>
    </row>
    <row r="185" spans="1:10">
      <c r="A185" s="20"/>
      <c r="B185" s="20"/>
      <c r="C185" s="20"/>
      <c r="D185" s="20"/>
      <c r="E185" s="20"/>
      <c r="F185" s="20"/>
      <c r="G185" s="185"/>
      <c r="H185" s="185"/>
      <c r="I185" s="20"/>
    </row>
    <row r="186" spans="1:10">
      <c r="A186" s="194"/>
      <c r="B186" s="194"/>
      <c r="C186" s="194"/>
      <c r="D186" s="19"/>
      <c r="E186" s="18"/>
      <c r="F186" s="174" t="s">
        <v>489</v>
      </c>
      <c r="G186" s="184"/>
      <c r="H186" s="184"/>
      <c r="I186" s="175"/>
      <c r="J186" s="106"/>
    </row>
    <row r="187" spans="1:10">
      <c r="A187" s="194"/>
      <c r="B187" s="194"/>
      <c r="C187" s="194"/>
      <c r="D187" s="19"/>
      <c r="E187" s="18"/>
      <c r="F187" s="174" t="s">
        <v>490</v>
      </c>
      <c r="G187" s="184"/>
      <c r="H187" s="184"/>
      <c r="I187" s="175"/>
    </row>
    <row r="188" spans="1:10">
      <c r="A188" s="194"/>
      <c r="B188" s="194"/>
      <c r="C188" s="194"/>
      <c r="D188" s="19"/>
      <c r="E188" s="18"/>
      <c r="F188" s="174" t="s">
        <v>491</v>
      </c>
      <c r="G188" s="184"/>
      <c r="H188" s="184"/>
      <c r="I188" s="175"/>
      <c r="J188" s="106"/>
    </row>
    <row r="189" spans="1:10" ht="60" customHeight="1">
      <c r="A189" s="17"/>
      <c r="B189" s="17"/>
      <c r="C189" s="17"/>
      <c r="D189" s="17"/>
      <c r="E189" s="17"/>
      <c r="F189" s="17"/>
      <c r="G189" s="17"/>
      <c r="H189" s="17"/>
      <c r="I189" s="17"/>
    </row>
    <row r="190" spans="1:10" ht="69.900000000000006" customHeight="1">
      <c r="A190" s="191"/>
      <c r="B190" s="192"/>
      <c r="C190" s="192"/>
      <c r="D190" s="192"/>
      <c r="E190" s="192"/>
      <c r="F190" s="192"/>
      <c r="G190" s="192"/>
      <c r="H190" s="192"/>
      <c r="I190" s="192"/>
    </row>
  </sheetData>
  <mergeCells count="7">
    <mergeCell ref="A190:I190"/>
    <mergeCell ref="A3:I3"/>
    <mergeCell ref="A186:C186"/>
    <mergeCell ref="A187:C187"/>
    <mergeCell ref="E1:F1"/>
    <mergeCell ref="E2:F2"/>
    <mergeCell ref="A188:C188"/>
  </mergeCells>
  <pageMargins left="0.5" right="0.5" top="1" bottom="1" header="0.5" footer="0.5"/>
  <pageSetup paperSize="9" fitToHeight="0" orientation="landscape"/>
  <headerFooter>
    <oddHeader>&amp;L &amp;CInstituto Chico Mendes de Conservação da Biodiversidade
CNPJ: 08.829.974/0006-07 &amp;R</oddHeader>
    <oddFooter>&amp;L &amp;C  -  -  / RJ
 / edisonwilson59@gmail.com &amp;R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3"/>
  <sheetViews>
    <sheetView topLeftCell="A3" zoomScale="70" zoomScaleNormal="70" workbookViewId="0">
      <selection activeCell="I22" sqref="I22"/>
    </sheetView>
  </sheetViews>
  <sheetFormatPr defaultRowHeight="13.8"/>
  <cols>
    <col min="1" max="1" width="6.8984375" customWidth="1"/>
    <col min="2" max="2" width="60" bestFit="1" customWidth="1"/>
    <col min="3" max="3" width="21.59765625" customWidth="1"/>
    <col min="4" max="4" width="13.5" customWidth="1"/>
    <col min="5" max="5" width="12.69921875" customWidth="1"/>
    <col min="6" max="7" width="13.09765625" customWidth="1"/>
    <col min="8" max="8" width="12.5" customWidth="1"/>
    <col min="9" max="9" width="13" customWidth="1"/>
    <col min="10" max="30" width="12" bestFit="1" customWidth="1"/>
  </cols>
  <sheetData>
    <row r="1" spans="1:9">
      <c r="A1" s="22"/>
      <c r="B1" s="22" t="s">
        <v>986</v>
      </c>
      <c r="C1" s="22" t="s">
        <v>0</v>
      </c>
      <c r="D1" s="199" t="s">
        <v>1</v>
      </c>
      <c r="E1" s="199"/>
      <c r="F1" s="199" t="s">
        <v>2</v>
      </c>
      <c r="G1" s="199"/>
    </row>
    <row r="2" spans="1:9" ht="79.2">
      <c r="A2" s="23"/>
      <c r="B2" s="135" t="s">
        <v>985</v>
      </c>
      <c r="C2" s="23" t="s">
        <v>3</v>
      </c>
      <c r="D2" s="197" t="s">
        <v>4</v>
      </c>
      <c r="E2" s="197"/>
      <c r="F2" s="197" t="s">
        <v>5</v>
      </c>
      <c r="G2" s="197"/>
    </row>
    <row r="3" spans="1:9">
      <c r="A3" s="23"/>
      <c r="B3" s="23"/>
      <c r="C3" s="23"/>
      <c r="D3" s="23"/>
      <c r="E3" s="23"/>
      <c r="F3" s="23"/>
      <c r="G3" s="23"/>
    </row>
    <row r="4" spans="1:9">
      <c r="A4" s="200" t="s">
        <v>493</v>
      </c>
      <c r="B4" s="192"/>
      <c r="C4" s="192"/>
      <c r="D4" s="192"/>
      <c r="E4" s="192"/>
      <c r="F4" s="192"/>
      <c r="G4" s="192"/>
    </row>
    <row r="5" spans="1:9">
      <c r="A5" s="24" t="s">
        <v>7</v>
      </c>
      <c r="B5" s="24" t="s">
        <v>10</v>
      </c>
      <c r="C5" s="25" t="s">
        <v>494</v>
      </c>
      <c r="D5" s="25" t="s">
        <v>495</v>
      </c>
      <c r="E5" s="25" t="s">
        <v>496</v>
      </c>
      <c r="F5" s="25" t="s">
        <v>497</v>
      </c>
      <c r="G5" s="25" t="s">
        <v>498</v>
      </c>
      <c r="H5" s="25" t="s">
        <v>499</v>
      </c>
      <c r="I5" s="25" t="s">
        <v>500</v>
      </c>
    </row>
    <row r="6" spans="1:9" ht="27" thickBot="1">
      <c r="A6" s="26" t="s">
        <v>14</v>
      </c>
      <c r="B6" s="26" t="s">
        <v>16</v>
      </c>
      <c r="C6" s="27" t="s">
        <v>1093</v>
      </c>
      <c r="D6" s="28" t="s">
        <v>1094</v>
      </c>
      <c r="E6" s="28" t="s">
        <v>1097</v>
      </c>
      <c r="F6" s="28" t="s">
        <v>1097</v>
      </c>
      <c r="G6" s="28" t="s">
        <v>1097</v>
      </c>
      <c r="H6" s="28" t="s">
        <v>1097</v>
      </c>
      <c r="I6" s="28" t="s">
        <v>1097</v>
      </c>
    </row>
    <row r="7" spans="1:9" ht="27.6" thickTop="1" thickBot="1">
      <c r="A7" s="26" t="s">
        <v>60</v>
      </c>
      <c r="B7" s="26" t="s">
        <v>61</v>
      </c>
      <c r="C7" s="27" t="s">
        <v>1093</v>
      </c>
      <c r="D7" s="28" t="s">
        <v>1095</v>
      </c>
      <c r="E7" s="28" t="s">
        <v>1098</v>
      </c>
      <c r="F7" s="28" t="s">
        <v>1098</v>
      </c>
      <c r="G7" s="28" t="s">
        <v>1098</v>
      </c>
      <c r="H7" s="28" t="s">
        <v>1098</v>
      </c>
      <c r="I7" s="28" t="s">
        <v>1095</v>
      </c>
    </row>
    <row r="8" spans="1:9" ht="27.6" thickTop="1" thickBot="1">
      <c r="A8" s="26" t="s">
        <v>73</v>
      </c>
      <c r="B8" s="26" t="s">
        <v>74</v>
      </c>
      <c r="C8" s="27" t="s">
        <v>1093</v>
      </c>
      <c r="D8" s="28" t="s">
        <v>1094</v>
      </c>
      <c r="E8" s="28" t="s">
        <v>1099</v>
      </c>
      <c r="F8" s="27" t="s">
        <v>17</v>
      </c>
      <c r="G8" s="27" t="s">
        <v>17</v>
      </c>
      <c r="H8" s="27" t="s">
        <v>17</v>
      </c>
      <c r="I8" s="28" t="s">
        <v>1097</v>
      </c>
    </row>
    <row r="9" spans="1:9" ht="27.6" thickTop="1" thickBot="1">
      <c r="A9" s="26" t="s">
        <v>95</v>
      </c>
      <c r="B9" s="26" t="s">
        <v>96</v>
      </c>
      <c r="C9" s="27" t="s">
        <v>1093</v>
      </c>
      <c r="D9" s="28" t="s">
        <v>1096</v>
      </c>
      <c r="E9" s="28" t="s">
        <v>1099</v>
      </c>
      <c r="F9" s="28" t="s">
        <v>1096</v>
      </c>
      <c r="G9" s="27" t="s">
        <v>17</v>
      </c>
      <c r="H9" s="27" t="s">
        <v>17</v>
      </c>
      <c r="I9" s="27" t="s">
        <v>17</v>
      </c>
    </row>
    <row r="10" spans="1:9" ht="27.6" thickTop="1" thickBot="1">
      <c r="A10" s="26" t="s">
        <v>119</v>
      </c>
      <c r="B10" s="26" t="s">
        <v>120</v>
      </c>
      <c r="C10" s="27" t="s">
        <v>1093</v>
      </c>
      <c r="D10" s="27" t="s">
        <v>17</v>
      </c>
      <c r="E10" s="28" t="s">
        <v>1100</v>
      </c>
      <c r="F10" s="28" t="s">
        <v>1103</v>
      </c>
      <c r="G10" s="28" t="s">
        <v>1102</v>
      </c>
      <c r="H10" s="27" t="s">
        <v>17</v>
      </c>
      <c r="I10" s="27" t="s">
        <v>17</v>
      </c>
    </row>
    <row r="11" spans="1:9" ht="27.6" thickTop="1" thickBot="1">
      <c r="A11" s="26" t="s">
        <v>167</v>
      </c>
      <c r="B11" s="26" t="s">
        <v>168</v>
      </c>
      <c r="C11" s="27" t="s">
        <v>1093</v>
      </c>
      <c r="D11" s="27" t="s">
        <v>17</v>
      </c>
      <c r="E11" s="28" t="s">
        <v>1100</v>
      </c>
      <c r="F11" s="28" t="s">
        <v>1103</v>
      </c>
      <c r="G11" s="28" t="s">
        <v>1102</v>
      </c>
      <c r="H11" s="27" t="s">
        <v>17</v>
      </c>
      <c r="I11" s="27" t="s">
        <v>17</v>
      </c>
    </row>
    <row r="12" spans="1:9" ht="27.6" thickTop="1" thickBot="1">
      <c r="A12" s="26" t="s">
        <v>190</v>
      </c>
      <c r="B12" s="26" t="s">
        <v>191</v>
      </c>
      <c r="C12" s="27" t="s">
        <v>1093</v>
      </c>
      <c r="D12" s="27" t="s">
        <v>17</v>
      </c>
      <c r="E12" s="27" t="s">
        <v>17</v>
      </c>
      <c r="F12" s="28" t="s">
        <v>1101</v>
      </c>
      <c r="G12" s="28" t="s">
        <v>1099</v>
      </c>
      <c r="H12" s="28" t="s">
        <v>1103</v>
      </c>
      <c r="I12" s="27" t="s">
        <v>17</v>
      </c>
    </row>
    <row r="13" spans="1:9" ht="27.6" thickTop="1" thickBot="1">
      <c r="A13" s="26" t="s">
        <v>226</v>
      </c>
      <c r="B13" s="26" t="s">
        <v>227</v>
      </c>
      <c r="C13" s="27" t="s">
        <v>1093</v>
      </c>
      <c r="D13" s="27" t="s">
        <v>17</v>
      </c>
      <c r="E13" s="27" t="s">
        <v>17</v>
      </c>
      <c r="F13" s="27" t="s">
        <v>17</v>
      </c>
      <c r="G13" s="28" t="s">
        <v>1104</v>
      </c>
      <c r="H13" s="28" t="s">
        <v>1100</v>
      </c>
      <c r="I13" s="27" t="s">
        <v>17</v>
      </c>
    </row>
    <row r="14" spans="1:9" ht="27.6" thickTop="1" thickBot="1">
      <c r="A14" s="26" t="s">
        <v>241</v>
      </c>
      <c r="B14" s="26" t="s">
        <v>242</v>
      </c>
      <c r="C14" s="27" t="s">
        <v>1093</v>
      </c>
      <c r="D14" s="27" t="s">
        <v>17</v>
      </c>
      <c r="E14" s="28" t="s">
        <v>1102</v>
      </c>
      <c r="F14" s="28" t="s">
        <v>1102</v>
      </c>
      <c r="G14" s="28" t="s">
        <v>1102</v>
      </c>
      <c r="H14" s="28" t="s">
        <v>1102</v>
      </c>
      <c r="I14" s="28" t="s">
        <v>1102</v>
      </c>
    </row>
    <row r="15" spans="1:9" ht="27.6" thickTop="1" thickBot="1">
      <c r="A15" s="26" t="s">
        <v>306</v>
      </c>
      <c r="B15" s="26" t="s">
        <v>307</v>
      </c>
      <c r="C15" s="27" t="s">
        <v>1093</v>
      </c>
      <c r="D15" s="27" t="s">
        <v>17</v>
      </c>
      <c r="E15" s="27" t="s">
        <v>17</v>
      </c>
      <c r="F15" s="28" t="s">
        <v>1096</v>
      </c>
      <c r="G15" s="28" t="s">
        <v>1099</v>
      </c>
      <c r="H15" s="28" t="s">
        <v>1096</v>
      </c>
      <c r="I15" s="27" t="s">
        <v>17</v>
      </c>
    </row>
    <row r="16" spans="1:9" ht="27.6" thickTop="1" thickBot="1">
      <c r="A16" s="26" t="s">
        <v>374</v>
      </c>
      <c r="B16" s="26" t="s">
        <v>375</v>
      </c>
      <c r="C16" s="27" t="s">
        <v>1093</v>
      </c>
      <c r="D16" s="27" t="s">
        <v>17</v>
      </c>
      <c r="E16" s="27" t="s">
        <v>17</v>
      </c>
      <c r="F16" s="28" t="s">
        <v>1102</v>
      </c>
      <c r="G16" s="28" t="s">
        <v>1105</v>
      </c>
      <c r="H16" s="28" t="s">
        <v>1096</v>
      </c>
      <c r="I16" s="28" t="s">
        <v>1105</v>
      </c>
    </row>
    <row r="17" spans="1:9" ht="27.6" thickTop="1" thickBot="1">
      <c r="A17" s="26" t="s">
        <v>437</v>
      </c>
      <c r="B17" s="26" t="s">
        <v>438</v>
      </c>
      <c r="C17" s="27" t="s">
        <v>1093</v>
      </c>
      <c r="D17" s="27" t="s">
        <v>17</v>
      </c>
      <c r="E17" s="27" t="s">
        <v>17</v>
      </c>
      <c r="F17" s="27" t="s">
        <v>17</v>
      </c>
      <c r="G17" s="27" t="s">
        <v>17</v>
      </c>
      <c r="H17" s="28" t="s">
        <v>1106</v>
      </c>
      <c r="I17" s="28" t="s">
        <v>1099</v>
      </c>
    </row>
    <row r="18" spans="1:9" ht="27.6" thickTop="1" thickBot="1">
      <c r="A18" s="26" t="s">
        <v>484</v>
      </c>
      <c r="B18" s="26" t="s">
        <v>485</v>
      </c>
      <c r="C18" s="27" t="s">
        <v>1093</v>
      </c>
      <c r="D18" s="27" t="s">
        <v>17</v>
      </c>
      <c r="E18" s="27" t="s">
        <v>17</v>
      </c>
      <c r="F18" s="27" t="s">
        <v>17</v>
      </c>
      <c r="G18" s="27" t="s">
        <v>17</v>
      </c>
      <c r="H18" s="27" t="s">
        <v>17</v>
      </c>
      <c r="I18" s="28" t="s">
        <v>1093</v>
      </c>
    </row>
    <row r="19" spans="1:9" ht="14.4" thickTop="1">
      <c r="A19" s="197" t="s">
        <v>501</v>
      </c>
      <c r="B19" s="197"/>
      <c r="C19" s="23"/>
      <c r="D19" s="29" t="s">
        <v>502</v>
      </c>
      <c r="E19" s="29" t="s">
        <v>503</v>
      </c>
      <c r="F19" s="29" t="s">
        <v>504</v>
      </c>
      <c r="G19" s="29" t="s">
        <v>505</v>
      </c>
      <c r="H19" s="29" t="s">
        <v>506</v>
      </c>
      <c r="I19" s="29" t="s">
        <v>507</v>
      </c>
    </row>
    <row r="20" spans="1:9">
      <c r="A20" s="197" t="s">
        <v>508</v>
      </c>
      <c r="B20" s="197"/>
      <c r="C20" s="23"/>
      <c r="D20" s="29" t="s">
        <v>502</v>
      </c>
      <c r="E20" s="29" t="s">
        <v>509</v>
      </c>
      <c r="F20" s="29" t="s">
        <v>510</v>
      </c>
      <c r="G20" s="29" t="s">
        <v>511</v>
      </c>
      <c r="H20" s="29" t="s">
        <v>512</v>
      </c>
      <c r="I20" s="29" t="s">
        <v>513</v>
      </c>
    </row>
    <row r="21" spans="1:9">
      <c r="A21" s="30"/>
      <c r="B21" s="30"/>
      <c r="C21" s="30"/>
      <c r="D21" s="30"/>
      <c r="E21" s="30"/>
      <c r="F21" s="30"/>
      <c r="G21" s="30"/>
    </row>
    <row r="22" spans="1:9" ht="60" customHeight="1">
      <c r="A22" s="31"/>
      <c r="B22" s="31"/>
      <c r="C22" s="31"/>
      <c r="D22" s="31"/>
      <c r="E22" s="31"/>
      <c r="F22" s="31"/>
      <c r="G22" s="31"/>
    </row>
    <row r="23" spans="1:9" ht="69.900000000000006" customHeight="1">
      <c r="A23" s="198" t="s">
        <v>492</v>
      </c>
      <c r="B23" s="192"/>
      <c r="C23" s="192"/>
      <c r="D23" s="192"/>
      <c r="E23" s="192"/>
      <c r="F23" s="192"/>
      <c r="G23" s="192"/>
    </row>
  </sheetData>
  <mergeCells count="8">
    <mergeCell ref="A20:B20"/>
    <mergeCell ref="A23:G23"/>
    <mergeCell ref="D1:E1"/>
    <mergeCell ref="F1:G1"/>
    <mergeCell ref="D2:E2"/>
    <mergeCell ref="F2:G2"/>
    <mergeCell ref="A4:G4"/>
    <mergeCell ref="A19:B19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828"/>
  <sheetViews>
    <sheetView tabSelected="1" topLeftCell="A117" zoomScale="80" zoomScaleNormal="80" workbookViewId="0">
      <selection activeCell="B325" sqref="B325:B326"/>
    </sheetView>
  </sheetViews>
  <sheetFormatPr defaultRowHeight="17.399999999999999"/>
  <cols>
    <col min="1" max="1" width="11.5" style="35" customWidth="1"/>
    <col min="2" max="2" width="60.19921875" style="33" customWidth="1"/>
    <col min="3" max="3" width="28.8984375" style="32" customWidth="1"/>
    <col min="4" max="4" width="14" style="32" customWidth="1"/>
    <col min="5" max="5" width="11.19921875" style="32" customWidth="1"/>
    <col min="6" max="6" width="10.3984375" style="32" customWidth="1"/>
    <col min="7" max="7" width="43.19921875" style="33" customWidth="1"/>
    <col min="8" max="8" width="9" style="34"/>
    <col min="9" max="9" width="11.09765625" style="33" customWidth="1"/>
    <col min="10" max="10" width="25.3984375" style="32" customWidth="1"/>
    <col min="11" max="11" width="15.5" style="33" customWidth="1"/>
    <col min="12" max="12" width="10.69921875" style="33" customWidth="1"/>
  </cols>
  <sheetData>
    <row r="2" spans="1:13" ht="22.5" customHeight="1">
      <c r="A2" s="201"/>
      <c r="B2" s="201"/>
      <c r="C2" s="201"/>
    </row>
    <row r="3" spans="1:13" ht="22.5" customHeight="1">
      <c r="A3" s="151"/>
      <c r="B3" s="137" t="s">
        <v>986</v>
      </c>
      <c r="C3" s="136"/>
    </row>
    <row r="4" spans="1:13" ht="49.5" customHeight="1">
      <c r="A4" s="136"/>
      <c r="B4" s="138" t="s">
        <v>985</v>
      </c>
      <c r="C4" s="136"/>
    </row>
    <row r="5" spans="1:13">
      <c r="B5" s="139" t="s">
        <v>514</v>
      </c>
    </row>
    <row r="7" spans="1:13" ht="21">
      <c r="B7" s="37" t="s">
        <v>515</v>
      </c>
      <c r="C7" s="38" t="s">
        <v>516</v>
      </c>
      <c r="D7" s="39" t="s">
        <v>517</v>
      </c>
      <c r="E7" s="39" t="s">
        <v>518</v>
      </c>
      <c r="F7" s="39" t="s">
        <v>519</v>
      </c>
      <c r="G7" s="38" t="s">
        <v>520</v>
      </c>
      <c r="H7" s="38" t="s">
        <v>521</v>
      </c>
      <c r="I7" s="39" t="s">
        <v>522</v>
      </c>
      <c r="J7" s="38" t="s">
        <v>523</v>
      </c>
      <c r="K7" s="39" t="s">
        <v>524</v>
      </c>
      <c r="L7" s="39" t="s">
        <v>525</v>
      </c>
      <c r="M7" s="39" t="s">
        <v>526</v>
      </c>
    </row>
    <row r="8" spans="1:13" ht="21">
      <c r="A8" s="146"/>
      <c r="B8" s="40" t="s">
        <v>527</v>
      </c>
      <c r="C8" s="33"/>
      <c r="H8" s="33"/>
      <c r="I8" s="41"/>
      <c r="J8" s="33"/>
      <c r="K8" s="32"/>
      <c r="L8" s="32"/>
      <c r="M8" s="32"/>
    </row>
    <row r="9" spans="1:13">
      <c r="A9" s="146"/>
      <c r="B9" s="33" t="s">
        <v>528</v>
      </c>
      <c r="C9" s="33">
        <v>4.68</v>
      </c>
      <c r="D9" s="32">
        <v>2.4</v>
      </c>
      <c r="E9" s="32">
        <f>C9*D9</f>
        <v>11.231999999999999</v>
      </c>
      <c r="F9" s="32">
        <f>C9</f>
        <v>4.68</v>
      </c>
      <c r="G9" s="33">
        <v>2.8</v>
      </c>
      <c r="H9" s="33"/>
      <c r="I9" s="41"/>
      <c r="J9" s="33"/>
      <c r="K9" s="32"/>
      <c r="L9" s="32"/>
      <c r="M9" s="32"/>
    </row>
    <row r="10" spans="1:13">
      <c r="B10" s="33" t="s">
        <v>529</v>
      </c>
      <c r="C10" s="33">
        <v>2.2799999999999998</v>
      </c>
      <c r="D10" s="32">
        <v>1.2</v>
      </c>
      <c r="E10" s="32">
        <f t="shared" ref="E10:E61" si="0">C10*D10</f>
        <v>2.7359999999999998</v>
      </c>
      <c r="F10" s="32">
        <f t="shared" ref="F10:F64" si="1">(C10+D10)*2</f>
        <v>6.9599999999999991</v>
      </c>
      <c r="G10" s="33">
        <v>2.8</v>
      </c>
      <c r="H10" s="33"/>
      <c r="I10" s="41"/>
      <c r="J10" s="33"/>
      <c r="K10" s="32"/>
      <c r="L10" s="32"/>
      <c r="M10" s="32"/>
    </row>
    <row r="11" spans="1:13">
      <c r="B11" s="33" t="s">
        <v>530</v>
      </c>
      <c r="C11" s="33">
        <v>2.2799999999999998</v>
      </c>
      <c r="D11" s="32">
        <v>1.2</v>
      </c>
      <c r="E11" s="32">
        <f t="shared" si="0"/>
        <v>2.7359999999999998</v>
      </c>
      <c r="F11" s="32">
        <f t="shared" si="1"/>
        <v>6.9599999999999991</v>
      </c>
      <c r="G11" s="33">
        <v>2.8</v>
      </c>
      <c r="H11" s="33"/>
      <c r="I11" s="41"/>
      <c r="J11" s="33"/>
      <c r="K11" s="32"/>
      <c r="L11" s="32"/>
      <c r="M11" s="32"/>
    </row>
    <row r="12" spans="1:13">
      <c r="B12" s="33" t="s">
        <v>531</v>
      </c>
      <c r="C12" s="33">
        <v>2.2799999999999998</v>
      </c>
      <c r="D12" s="32">
        <v>2</v>
      </c>
      <c r="E12" s="32">
        <f t="shared" si="0"/>
        <v>4.5599999999999996</v>
      </c>
      <c r="F12" s="32">
        <f t="shared" si="1"/>
        <v>8.5599999999999987</v>
      </c>
      <c r="G12" s="33">
        <v>2.8</v>
      </c>
      <c r="H12" s="33"/>
      <c r="I12" s="41"/>
      <c r="J12" s="33"/>
      <c r="K12" s="32"/>
      <c r="L12" s="32"/>
      <c r="M12" s="32"/>
    </row>
    <row r="13" spans="1:13">
      <c r="B13" s="33" t="s">
        <v>532</v>
      </c>
      <c r="C13" s="33">
        <v>2.2799999999999998</v>
      </c>
      <c r="D13" s="32">
        <v>2</v>
      </c>
      <c r="E13" s="32">
        <f t="shared" si="0"/>
        <v>4.5599999999999996</v>
      </c>
      <c r="F13" s="32">
        <f t="shared" si="1"/>
        <v>8.5599999999999987</v>
      </c>
      <c r="G13" s="33">
        <v>2.8</v>
      </c>
      <c r="H13" s="33"/>
      <c r="I13" s="41">
        <f>F13*G13</f>
        <v>23.967999999999996</v>
      </c>
      <c r="J13" s="33"/>
      <c r="K13" s="32"/>
      <c r="L13" s="32"/>
      <c r="M13" s="32"/>
    </row>
    <row r="14" spans="1:13">
      <c r="B14" s="33" t="s">
        <v>533</v>
      </c>
      <c r="C14" s="33">
        <v>5.96</v>
      </c>
      <c r="D14" s="32">
        <v>1.2</v>
      </c>
      <c r="E14" s="32">
        <f t="shared" si="0"/>
        <v>7.1520000000000001</v>
      </c>
      <c r="F14" s="32">
        <f>C14*2</f>
        <v>11.92</v>
      </c>
      <c r="G14" s="33">
        <v>2.8</v>
      </c>
      <c r="H14" s="33"/>
      <c r="I14" s="41">
        <f>F14*G14</f>
        <v>33.375999999999998</v>
      </c>
      <c r="J14" s="33"/>
      <c r="K14" s="32"/>
      <c r="L14" s="32"/>
      <c r="M14" s="32"/>
    </row>
    <row r="15" spans="1:13">
      <c r="B15" s="33" t="s">
        <v>534</v>
      </c>
      <c r="C15" s="32">
        <v>5.96</v>
      </c>
      <c r="D15" s="32">
        <v>1.2</v>
      </c>
      <c r="E15" s="32">
        <f t="shared" si="0"/>
        <v>7.1520000000000001</v>
      </c>
      <c r="F15" s="32">
        <f t="shared" si="1"/>
        <v>14.32</v>
      </c>
      <c r="G15" s="33">
        <v>2.8</v>
      </c>
      <c r="H15" s="41"/>
      <c r="I15" s="41">
        <f>F15*G15</f>
        <v>40.095999999999997</v>
      </c>
      <c r="K15" s="32"/>
      <c r="L15" s="32"/>
      <c r="M15" s="32"/>
    </row>
    <row r="16" spans="1:13" ht="18" thickBot="1">
      <c r="B16" s="33" t="s">
        <v>535</v>
      </c>
      <c r="C16" s="33">
        <v>8.5</v>
      </c>
      <c r="D16" s="32">
        <v>7.56</v>
      </c>
      <c r="E16" s="42">
        <f t="shared" si="0"/>
        <v>64.259999999999991</v>
      </c>
      <c r="F16" s="32">
        <f t="shared" si="1"/>
        <v>32.119999999999997</v>
      </c>
      <c r="G16" s="33">
        <v>2.8</v>
      </c>
      <c r="H16" s="33"/>
      <c r="I16" s="41">
        <f>F16*G16</f>
        <v>89.935999999999993</v>
      </c>
      <c r="J16" s="41"/>
      <c r="K16" s="32"/>
      <c r="L16" s="32"/>
      <c r="M16" s="32"/>
    </row>
    <row r="17" spans="1:13" ht="18" thickBot="1">
      <c r="C17" s="33"/>
      <c r="E17" s="32">
        <f>SUM(E9:E16)</f>
        <v>104.38799999999999</v>
      </c>
      <c r="H17" s="43">
        <f>E17</f>
        <v>104.38799999999999</v>
      </c>
      <c r="I17" s="41"/>
      <c r="J17" s="41"/>
      <c r="K17" s="32"/>
      <c r="L17" s="32"/>
      <c r="M17" s="32"/>
    </row>
    <row r="18" spans="1:13">
      <c r="C18" s="33"/>
      <c r="H18" s="33"/>
      <c r="I18" s="41"/>
      <c r="J18" s="41"/>
      <c r="K18" s="32"/>
      <c r="L18" s="32"/>
      <c r="M18" s="32"/>
    </row>
    <row r="19" spans="1:13" ht="21">
      <c r="A19" s="147"/>
      <c r="B19" s="44" t="s">
        <v>536</v>
      </c>
      <c r="C19" s="38" t="s">
        <v>516</v>
      </c>
      <c r="D19" s="39" t="s">
        <v>517</v>
      </c>
      <c r="E19" s="39" t="s">
        <v>518</v>
      </c>
      <c r="F19" s="39" t="s">
        <v>519</v>
      </c>
      <c r="G19" s="38" t="s">
        <v>520</v>
      </c>
      <c r="H19" s="38" t="s">
        <v>521</v>
      </c>
      <c r="I19" s="39" t="s">
        <v>522</v>
      </c>
      <c r="J19" s="38" t="s">
        <v>523</v>
      </c>
      <c r="K19" s="39" t="s">
        <v>524</v>
      </c>
      <c r="L19" s="39" t="s">
        <v>525</v>
      </c>
      <c r="M19" s="39" t="s">
        <v>526</v>
      </c>
    </row>
    <row r="20" spans="1:13">
      <c r="C20" s="33"/>
      <c r="H20" s="33"/>
      <c r="I20" s="41"/>
      <c r="J20" s="41"/>
      <c r="K20" s="32"/>
      <c r="L20" s="32"/>
      <c r="M20" s="32"/>
    </row>
    <row r="21" spans="1:13">
      <c r="B21" s="33" t="s">
        <v>537</v>
      </c>
      <c r="C21" s="33">
        <v>6.87</v>
      </c>
      <c r="D21" s="32">
        <v>1.35</v>
      </c>
      <c r="E21" s="32">
        <f t="shared" si="0"/>
        <v>9.2745000000000015</v>
      </c>
      <c r="F21" s="32">
        <f t="shared" si="1"/>
        <v>16.440000000000001</v>
      </c>
      <c r="G21" s="33">
        <v>2.8</v>
      </c>
      <c r="H21" s="33"/>
      <c r="I21" s="41">
        <f>(C21+D21+D21)*G21</f>
        <v>26.795999999999999</v>
      </c>
      <c r="J21" s="41"/>
      <c r="K21" s="32"/>
      <c r="L21" s="32"/>
      <c r="M21" s="32"/>
    </row>
    <row r="22" spans="1:13">
      <c r="B22" s="33" t="s">
        <v>538</v>
      </c>
      <c r="C22" s="33">
        <v>6.31</v>
      </c>
      <c r="D22" s="32">
        <v>3</v>
      </c>
      <c r="E22" s="32">
        <f t="shared" si="0"/>
        <v>18.93</v>
      </c>
      <c r="F22" s="32">
        <f t="shared" si="1"/>
        <v>18.619999999999997</v>
      </c>
      <c r="G22" s="33">
        <v>2.8</v>
      </c>
      <c r="H22" s="33"/>
      <c r="I22" s="41">
        <f>F22*G22</f>
        <v>52.135999999999989</v>
      </c>
      <c r="J22" s="41"/>
      <c r="K22" s="32"/>
      <c r="L22" s="32"/>
      <c r="M22" s="32"/>
    </row>
    <row r="23" spans="1:13">
      <c r="B23" s="33" t="s">
        <v>539</v>
      </c>
      <c r="C23" s="33">
        <v>3.42</v>
      </c>
      <c r="D23" s="32">
        <v>3</v>
      </c>
      <c r="E23" s="32">
        <f t="shared" si="0"/>
        <v>10.26</v>
      </c>
      <c r="F23" s="32">
        <f t="shared" si="1"/>
        <v>12.84</v>
      </c>
      <c r="G23" s="33">
        <v>2.8</v>
      </c>
      <c r="H23" s="33"/>
      <c r="I23" s="41">
        <f t="shared" ref="I23:I25" si="2">F23*G23</f>
        <v>35.951999999999998</v>
      </c>
      <c r="J23" s="41"/>
      <c r="K23" s="32"/>
      <c r="L23" s="32"/>
      <c r="M23" s="32"/>
    </row>
    <row r="24" spans="1:13">
      <c r="B24" s="33" t="s">
        <v>540</v>
      </c>
      <c r="C24" s="33">
        <v>5.66</v>
      </c>
      <c r="D24" s="32">
        <v>3.42</v>
      </c>
      <c r="E24" s="32">
        <f t="shared" si="0"/>
        <v>19.357199999999999</v>
      </c>
      <c r="F24" s="32">
        <f t="shared" si="1"/>
        <v>18.16</v>
      </c>
      <c r="G24" s="33">
        <v>2.8</v>
      </c>
      <c r="H24" s="33"/>
      <c r="I24" s="41">
        <f t="shared" si="2"/>
        <v>50.847999999999999</v>
      </c>
      <c r="J24" s="41"/>
      <c r="K24" s="32"/>
      <c r="L24" s="32"/>
      <c r="M24" s="32"/>
    </row>
    <row r="25" spans="1:13">
      <c r="B25" s="33" t="s">
        <v>541</v>
      </c>
      <c r="C25" s="32">
        <v>4</v>
      </c>
      <c r="D25" s="32">
        <v>3</v>
      </c>
      <c r="E25" s="32">
        <f t="shared" si="0"/>
        <v>12</v>
      </c>
      <c r="F25" s="32">
        <f t="shared" si="1"/>
        <v>14</v>
      </c>
      <c r="G25" s="33">
        <v>2.8</v>
      </c>
      <c r="H25" s="33"/>
      <c r="I25" s="41">
        <f t="shared" si="2"/>
        <v>39.199999999999996</v>
      </c>
      <c r="J25" s="41"/>
      <c r="K25" s="32"/>
      <c r="L25" s="32"/>
      <c r="M25" s="32"/>
    </row>
    <row r="26" spans="1:13">
      <c r="B26" s="33" t="s">
        <v>542</v>
      </c>
      <c r="C26" s="33">
        <v>2.5</v>
      </c>
      <c r="D26" s="32">
        <v>1.5</v>
      </c>
      <c r="E26" s="32">
        <f t="shared" si="0"/>
        <v>3.75</v>
      </c>
      <c r="F26" s="32">
        <f t="shared" si="1"/>
        <v>8</v>
      </c>
      <c r="G26" s="33">
        <v>2.8</v>
      </c>
      <c r="H26" s="33"/>
      <c r="I26" s="41">
        <f>F26*(G26-1.5)</f>
        <v>10.399999999999999</v>
      </c>
      <c r="J26" s="41"/>
      <c r="K26" s="32"/>
      <c r="L26" s="32"/>
      <c r="M26" s="32"/>
    </row>
    <row r="27" spans="1:13">
      <c r="B27" s="33" t="s">
        <v>543</v>
      </c>
      <c r="C27" s="33">
        <v>1.5</v>
      </c>
      <c r="D27" s="32">
        <v>0.92</v>
      </c>
      <c r="E27" s="32">
        <f t="shared" si="0"/>
        <v>1.3800000000000001</v>
      </c>
      <c r="F27" s="32">
        <f t="shared" si="1"/>
        <v>4.84</v>
      </c>
      <c r="G27" s="33">
        <v>2.8</v>
      </c>
      <c r="H27" s="33"/>
      <c r="I27" s="41">
        <f>(F27-E27)*G27</f>
        <v>9.6879999999999988</v>
      </c>
      <c r="J27" s="41"/>
      <c r="K27" s="32"/>
      <c r="L27" s="32"/>
      <c r="M27" s="32"/>
    </row>
    <row r="28" spans="1:13">
      <c r="B28" s="33" t="s">
        <v>544</v>
      </c>
      <c r="C28" s="33">
        <v>6.57</v>
      </c>
      <c r="D28" s="32">
        <v>3.37</v>
      </c>
      <c r="E28" s="32">
        <f t="shared" si="0"/>
        <v>22.140900000000002</v>
      </c>
      <c r="F28" s="32">
        <f t="shared" si="1"/>
        <v>19.880000000000003</v>
      </c>
      <c r="G28" s="33">
        <v>2.8</v>
      </c>
      <c r="H28" s="33"/>
      <c r="I28" s="41">
        <f>F28*G28</f>
        <v>55.664000000000001</v>
      </c>
      <c r="J28" s="41"/>
      <c r="K28" s="32"/>
      <c r="L28" s="32"/>
      <c r="M28" s="32"/>
    </row>
    <row r="29" spans="1:13" ht="18" thickBot="1">
      <c r="B29" s="33" t="s">
        <v>545</v>
      </c>
      <c r="C29" s="33">
        <v>1.85</v>
      </c>
      <c r="D29" s="32">
        <v>1.45</v>
      </c>
      <c r="E29" s="42">
        <f t="shared" si="0"/>
        <v>2.6825000000000001</v>
      </c>
      <c r="F29" s="32">
        <f t="shared" si="1"/>
        <v>6.6</v>
      </c>
      <c r="G29" s="33">
        <v>2.8</v>
      </c>
      <c r="H29" s="33"/>
      <c r="I29" s="41"/>
      <c r="J29" s="41"/>
      <c r="K29" s="32"/>
      <c r="L29" s="32"/>
      <c r="M29" s="32"/>
    </row>
    <row r="30" spans="1:13">
      <c r="B30" s="33" t="s">
        <v>546</v>
      </c>
      <c r="C30" s="33">
        <v>15.43</v>
      </c>
      <c r="D30" s="32">
        <v>3</v>
      </c>
      <c r="E30" s="32">
        <f>C30*D30*2</f>
        <v>92.58</v>
      </c>
      <c r="F30" s="32">
        <f t="shared" si="1"/>
        <v>36.86</v>
      </c>
      <c r="H30" s="33"/>
      <c r="I30" s="41"/>
      <c r="J30" s="41"/>
      <c r="K30" s="32"/>
      <c r="L30" s="32"/>
      <c r="M30" s="32"/>
    </row>
    <row r="31" spans="1:13">
      <c r="B31" s="33" t="s">
        <v>547</v>
      </c>
      <c r="C31" s="33">
        <v>6.87</v>
      </c>
      <c r="D31" s="32">
        <v>3</v>
      </c>
      <c r="E31" s="32">
        <f>C31*D31*2</f>
        <v>41.22</v>
      </c>
      <c r="F31" s="32">
        <f t="shared" si="1"/>
        <v>19.740000000000002</v>
      </c>
      <c r="H31" s="33"/>
      <c r="I31" s="41">
        <f>E30</f>
        <v>92.58</v>
      </c>
      <c r="J31" s="41"/>
      <c r="K31" s="32"/>
      <c r="L31" s="32"/>
      <c r="M31" s="32"/>
    </row>
    <row r="32" spans="1:13" ht="18" thickBot="1">
      <c r="C32" s="33"/>
      <c r="H32" s="33"/>
      <c r="I32" s="45">
        <f>E31</f>
        <v>41.22</v>
      </c>
      <c r="J32" s="41"/>
      <c r="K32" s="32"/>
      <c r="L32" s="32"/>
      <c r="M32" s="32"/>
    </row>
    <row r="33" spans="1:13" ht="18" thickBot="1">
      <c r="C33" s="33"/>
      <c r="H33" s="33"/>
      <c r="I33" s="41"/>
      <c r="J33" s="41"/>
      <c r="K33" s="32"/>
      <c r="L33" s="32"/>
      <c r="M33" s="32"/>
    </row>
    <row r="34" spans="1:13" ht="18" thickBot="1">
      <c r="C34" s="33"/>
      <c r="E34" s="32">
        <f>SUM(E21:E31)</f>
        <v>233.57509999999999</v>
      </c>
      <c r="H34" s="43">
        <f>SUM(E21:E29)</f>
        <v>99.775099999999995</v>
      </c>
      <c r="I34" s="41">
        <f>SUM(I21:I32)</f>
        <v>414.48399999999992</v>
      </c>
      <c r="J34" s="41"/>
      <c r="K34" s="32"/>
      <c r="L34" s="32"/>
      <c r="M34" s="32"/>
    </row>
    <row r="35" spans="1:13">
      <c r="C35" s="33"/>
      <c r="H35" s="33"/>
      <c r="I35" s="41"/>
      <c r="J35" s="41"/>
      <c r="K35" s="32"/>
      <c r="L35" s="32"/>
      <c r="M35" s="32"/>
    </row>
    <row r="36" spans="1:13" ht="21">
      <c r="A36" s="148"/>
      <c r="B36" s="44" t="s">
        <v>548</v>
      </c>
      <c r="C36" s="38" t="s">
        <v>516</v>
      </c>
      <c r="D36" s="39" t="s">
        <v>517</v>
      </c>
      <c r="E36" s="39" t="s">
        <v>518</v>
      </c>
      <c r="F36" s="39" t="s">
        <v>519</v>
      </c>
      <c r="G36" s="38" t="s">
        <v>520</v>
      </c>
      <c r="H36" s="38" t="s">
        <v>521</v>
      </c>
      <c r="I36" s="39" t="s">
        <v>522</v>
      </c>
      <c r="J36" s="38" t="s">
        <v>523</v>
      </c>
      <c r="K36" s="39" t="s">
        <v>524</v>
      </c>
      <c r="L36" s="39" t="s">
        <v>525</v>
      </c>
      <c r="M36" s="39" t="s">
        <v>526</v>
      </c>
    </row>
    <row r="37" spans="1:13">
      <c r="B37" s="33" t="s">
        <v>537</v>
      </c>
      <c r="C37" s="33">
        <v>12.78</v>
      </c>
      <c r="D37" s="32">
        <v>1.8</v>
      </c>
      <c r="E37" s="32">
        <f t="shared" si="0"/>
        <v>23.003999999999998</v>
      </c>
      <c r="F37" s="32">
        <f t="shared" si="1"/>
        <v>29.16</v>
      </c>
      <c r="G37" s="33">
        <v>2.8</v>
      </c>
      <c r="H37" s="33"/>
      <c r="I37" s="41">
        <f>C37*G37</f>
        <v>35.783999999999999</v>
      </c>
      <c r="J37" s="41"/>
      <c r="K37" s="32"/>
      <c r="L37" s="32"/>
      <c r="M37" s="32"/>
    </row>
    <row r="38" spans="1:13">
      <c r="B38" s="33" t="s">
        <v>549</v>
      </c>
      <c r="C38" s="33">
        <v>3.9</v>
      </c>
      <c r="D38" s="32">
        <v>3.4</v>
      </c>
      <c r="E38" s="32">
        <f t="shared" si="0"/>
        <v>13.26</v>
      </c>
      <c r="F38" s="32">
        <f t="shared" si="1"/>
        <v>14.6</v>
      </c>
      <c r="G38" s="33">
        <v>2.8</v>
      </c>
      <c r="H38" s="33"/>
      <c r="I38" s="41">
        <f>F38*G38</f>
        <v>40.879999999999995</v>
      </c>
      <c r="J38" s="41"/>
      <c r="K38" s="32"/>
      <c r="L38" s="32"/>
      <c r="M38" s="32"/>
    </row>
    <row r="39" spans="1:13">
      <c r="B39" s="33" t="s">
        <v>550</v>
      </c>
      <c r="C39" s="33">
        <v>3.9</v>
      </c>
      <c r="D39" s="32">
        <v>3.4</v>
      </c>
      <c r="E39" s="32">
        <f t="shared" si="0"/>
        <v>13.26</v>
      </c>
      <c r="F39" s="32">
        <f t="shared" si="1"/>
        <v>14.6</v>
      </c>
      <c r="G39" s="33">
        <v>2.8</v>
      </c>
      <c r="H39" s="33"/>
      <c r="I39" s="41">
        <f t="shared" ref="I39:I42" si="3">F39*G39</f>
        <v>40.879999999999995</v>
      </c>
      <c r="J39" s="41"/>
      <c r="K39" s="32"/>
      <c r="L39" s="32"/>
      <c r="M39" s="32"/>
    </row>
    <row r="40" spans="1:13">
      <c r="B40" s="33" t="s">
        <v>551</v>
      </c>
      <c r="C40" s="33">
        <v>3.9</v>
      </c>
      <c r="D40" s="32">
        <v>3.4</v>
      </c>
      <c r="E40" s="32">
        <f t="shared" si="0"/>
        <v>13.26</v>
      </c>
      <c r="F40" s="32">
        <f t="shared" si="1"/>
        <v>14.6</v>
      </c>
      <c r="G40" s="33">
        <v>2.8</v>
      </c>
      <c r="H40" s="33"/>
      <c r="I40" s="41">
        <f t="shared" si="3"/>
        <v>40.879999999999995</v>
      </c>
      <c r="J40" s="41"/>
      <c r="K40" s="32"/>
      <c r="L40" s="32"/>
      <c r="M40" s="32"/>
    </row>
    <row r="41" spans="1:13">
      <c r="B41" s="33" t="s">
        <v>552</v>
      </c>
      <c r="C41" s="33">
        <v>3.9</v>
      </c>
      <c r="D41" s="32">
        <v>3.4</v>
      </c>
      <c r="E41" s="32">
        <f t="shared" si="0"/>
        <v>13.26</v>
      </c>
      <c r="F41" s="32">
        <f t="shared" si="1"/>
        <v>14.6</v>
      </c>
      <c r="G41" s="33">
        <v>2.8</v>
      </c>
      <c r="H41" s="33"/>
      <c r="I41" s="41">
        <f t="shared" si="3"/>
        <v>40.879999999999995</v>
      </c>
      <c r="J41" s="41"/>
      <c r="K41" s="32"/>
      <c r="L41" s="32"/>
      <c r="M41" s="32"/>
    </row>
    <row r="42" spans="1:13">
      <c r="B42" s="33" t="s">
        <v>538</v>
      </c>
      <c r="C42" s="33">
        <v>4.92</v>
      </c>
      <c r="D42" s="32">
        <v>4.38</v>
      </c>
      <c r="E42" s="32">
        <f t="shared" si="0"/>
        <v>21.549599999999998</v>
      </c>
      <c r="F42" s="32">
        <f t="shared" si="1"/>
        <v>18.600000000000001</v>
      </c>
      <c r="G42" s="33">
        <v>2.8</v>
      </c>
      <c r="H42" s="33"/>
      <c r="I42" s="41">
        <f t="shared" si="3"/>
        <v>52.08</v>
      </c>
      <c r="J42" s="41"/>
      <c r="K42" s="32"/>
      <c r="L42" s="32"/>
      <c r="M42" s="32"/>
    </row>
    <row r="43" spans="1:13">
      <c r="B43" s="33" t="s">
        <v>553</v>
      </c>
      <c r="C43" s="33">
        <v>4.38</v>
      </c>
      <c r="D43" s="32">
        <v>3.33</v>
      </c>
      <c r="E43" s="32">
        <f t="shared" si="0"/>
        <v>14.5854</v>
      </c>
      <c r="F43" s="32">
        <f t="shared" si="1"/>
        <v>15.42</v>
      </c>
      <c r="G43" s="33">
        <v>2.8</v>
      </c>
      <c r="H43" s="33"/>
      <c r="I43" s="41">
        <f>F43*(G43-1.5)</f>
        <v>20.045999999999996</v>
      </c>
      <c r="J43" s="41"/>
      <c r="K43" s="32"/>
      <c r="L43" s="32"/>
      <c r="M43" s="32"/>
    </row>
    <row r="44" spans="1:13">
      <c r="B44" s="33" t="s">
        <v>554</v>
      </c>
      <c r="C44" s="33">
        <v>2.5299999999999998</v>
      </c>
      <c r="D44" s="32">
        <v>1.18</v>
      </c>
      <c r="E44" s="32">
        <f t="shared" si="0"/>
        <v>2.9853999999999998</v>
      </c>
      <c r="F44" s="32">
        <f t="shared" si="1"/>
        <v>7.42</v>
      </c>
      <c r="G44" s="33">
        <v>2.8</v>
      </c>
      <c r="H44" s="33"/>
      <c r="I44" s="41">
        <f>F44*(G44-1.5)</f>
        <v>9.645999999999999</v>
      </c>
      <c r="J44" s="41"/>
      <c r="K44" s="32"/>
      <c r="L44" s="32"/>
      <c r="M44" s="32"/>
    </row>
    <row r="45" spans="1:13">
      <c r="B45" s="33" t="s">
        <v>555</v>
      </c>
      <c r="C45" s="33">
        <v>2.5299999999999998</v>
      </c>
      <c r="D45" s="32">
        <v>1.18</v>
      </c>
      <c r="E45" s="32">
        <f t="shared" si="0"/>
        <v>2.9853999999999998</v>
      </c>
      <c r="F45" s="32">
        <f t="shared" si="1"/>
        <v>7.42</v>
      </c>
      <c r="G45" s="33">
        <v>2.8</v>
      </c>
      <c r="H45" s="33"/>
      <c r="I45" s="41">
        <f>F45*(G45-1.5)</f>
        <v>9.645999999999999</v>
      </c>
      <c r="J45" s="41"/>
      <c r="K45" s="32"/>
      <c r="L45" s="32"/>
      <c r="M45" s="32"/>
    </row>
    <row r="46" spans="1:13">
      <c r="B46" s="33" t="s">
        <v>556</v>
      </c>
      <c r="C46" s="33">
        <v>1.37</v>
      </c>
      <c r="D46" s="32">
        <v>1.18</v>
      </c>
      <c r="E46" s="32">
        <f t="shared" si="0"/>
        <v>1.6166</v>
      </c>
      <c r="F46" s="32">
        <f t="shared" si="1"/>
        <v>5.0999999999999996</v>
      </c>
      <c r="G46" s="33">
        <v>2.8</v>
      </c>
      <c r="H46" s="33"/>
      <c r="I46" s="41">
        <f>(F46-C46)*G46</f>
        <v>10.443999999999997</v>
      </c>
      <c r="J46" s="41"/>
      <c r="K46" s="32"/>
      <c r="L46" s="32"/>
      <c r="M46" s="32"/>
    </row>
    <row r="47" spans="1:13">
      <c r="B47" s="33" t="s">
        <v>557</v>
      </c>
      <c r="C47" s="33">
        <v>1.37</v>
      </c>
      <c r="D47" s="32">
        <v>1.18</v>
      </c>
      <c r="E47" s="32">
        <f t="shared" si="0"/>
        <v>1.6166</v>
      </c>
      <c r="F47" s="32">
        <f t="shared" si="1"/>
        <v>5.0999999999999996</v>
      </c>
      <c r="G47" s="33">
        <v>2.8</v>
      </c>
      <c r="H47" s="33"/>
      <c r="I47" s="41">
        <f>(F47-C47)*G47</f>
        <v>10.443999999999997</v>
      </c>
      <c r="J47" s="41"/>
      <c r="K47" s="32"/>
      <c r="L47" s="32"/>
      <c r="M47" s="32"/>
    </row>
    <row r="48" spans="1:13">
      <c r="B48" s="33" t="s">
        <v>546</v>
      </c>
      <c r="C48" s="33">
        <v>12.63</v>
      </c>
      <c r="D48" s="32">
        <v>3.5</v>
      </c>
      <c r="E48" s="32">
        <f t="shared" si="0"/>
        <v>44.205000000000005</v>
      </c>
      <c r="F48" s="32">
        <f t="shared" si="1"/>
        <v>32.260000000000005</v>
      </c>
      <c r="H48" s="33"/>
      <c r="I48" s="41">
        <f>E48</f>
        <v>44.205000000000005</v>
      </c>
      <c r="J48" s="41"/>
      <c r="K48" s="32"/>
      <c r="L48" s="32"/>
      <c r="M48" s="32"/>
    </row>
    <row r="49" spans="1:13" ht="18" thickBot="1">
      <c r="B49" s="33" t="s">
        <v>547</v>
      </c>
      <c r="C49" s="33">
        <v>8.58</v>
      </c>
      <c r="D49" s="32">
        <v>4.5</v>
      </c>
      <c r="E49" s="32">
        <f t="shared" si="0"/>
        <v>38.61</v>
      </c>
      <c r="F49" s="32">
        <f t="shared" si="1"/>
        <v>26.16</v>
      </c>
      <c r="H49" s="33"/>
      <c r="I49" s="45">
        <f>E49</f>
        <v>38.61</v>
      </c>
      <c r="J49" s="41"/>
      <c r="K49" s="32"/>
      <c r="L49" s="32"/>
      <c r="M49" s="32"/>
    </row>
    <row r="50" spans="1:13" ht="18" thickBot="1">
      <c r="C50" s="33"/>
      <c r="H50" s="43">
        <f>SUM(E37:E47)</f>
        <v>121.38300000000001</v>
      </c>
      <c r="I50" s="41">
        <f>SUM(I37:I49)</f>
        <v>394.42500000000001</v>
      </c>
      <c r="J50" s="41"/>
      <c r="K50" s="32"/>
      <c r="L50" s="32"/>
      <c r="M50" s="32"/>
    </row>
    <row r="51" spans="1:13">
      <c r="C51" s="33"/>
      <c r="H51" s="33"/>
      <c r="I51" s="41"/>
      <c r="J51" s="41"/>
      <c r="K51" s="32"/>
      <c r="L51" s="32"/>
      <c r="M51" s="32"/>
    </row>
    <row r="52" spans="1:13" ht="21">
      <c r="A52" s="149"/>
      <c r="B52" s="44" t="s">
        <v>558</v>
      </c>
      <c r="C52" s="38" t="s">
        <v>516</v>
      </c>
      <c r="D52" s="39" t="s">
        <v>517</v>
      </c>
      <c r="E52" s="39" t="s">
        <v>518</v>
      </c>
      <c r="F52" s="39" t="s">
        <v>519</v>
      </c>
      <c r="G52" s="38" t="s">
        <v>520</v>
      </c>
      <c r="H52" s="38" t="s">
        <v>521</v>
      </c>
      <c r="I52" s="39" t="s">
        <v>522</v>
      </c>
      <c r="J52" s="38" t="s">
        <v>523</v>
      </c>
      <c r="K52" s="39" t="s">
        <v>524</v>
      </c>
      <c r="L52" s="39" t="s">
        <v>525</v>
      </c>
      <c r="M52" s="39" t="s">
        <v>526</v>
      </c>
    </row>
    <row r="53" spans="1:13">
      <c r="B53" s="33" t="s">
        <v>559</v>
      </c>
      <c r="C53" s="33">
        <v>4.7</v>
      </c>
      <c r="D53" s="32">
        <v>3</v>
      </c>
      <c r="E53" s="32">
        <f t="shared" si="0"/>
        <v>14.100000000000001</v>
      </c>
      <c r="F53" s="32">
        <f t="shared" si="1"/>
        <v>15.4</v>
      </c>
      <c r="G53" s="33">
        <v>2.8</v>
      </c>
      <c r="H53" s="33"/>
      <c r="I53" s="41">
        <f>F53*G53</f>
        <v>43.12</v>
      </c>
      <c r="J53" s="41"/>
      <c r="K53" s="32"/>
      <c r="L53" s="32"/>
      <c r="M53" s="32"/>
    </row>
    <row r="54" spans="1:13">
      <c r="B54" s="33" t="s">
        <v>560</v>
      </c>
      <c r="C54" s="33">
        <v>6</v>
      </c>
      <c r="D54" s="32">
        <v>5</v>
      </c>
      <c r="E54" s="32">
        <f t="shared" si="0"/>
        <v>30</v>
      </c>
      <c r="F54" s="32">
        <f t="shared" si="1"/>
        <v>22</v>
      </c>
      <c r="H54" s="33"/>
      <c r="I54" s="41"/>
      <c r="J54" s="41"/>
      <c r="K54" s="32"/>
      <c r="L54" s="32"/>
      <c r="M54" s="32"/>
    </row>
    <row r="55" spans="1:13">
      <c r="B55" s="33" t="s">
        <v>546</v>
      </c>
      <c r="C55" s="33">
        <v>5</v>
      </c>
      <c r="D55" s="32">
        <v>3</v>
      </c>
      <c r="E55" s="32">
        <f>C55*D55*2</f>
        <v>30</v>
      </c>
      <c r="F55" s="32">
        <f t="shared" si="1"/>
        <v>16</v>
      </c>
      <c r="H55" s="33"/>
      <c r="I55" s="41">
        <f>E55</f>
        <v>30</v>
      </c>
      <c r="J55" s="41"/>
      <c r="K55" s="32"/>
      <c r="L55" s="32"/>
      <c r="M55" s="32"/>
    </row>
    <row r="56" spans="1:13" ht="18" thickBot="1">
      <c r="B56" s="33" t="s">
        <v>547</v>
      </c>
      <c r="C56" s="33">
        <v>3.3</v>
      </c>
      <c r="D56" s="32">
        <v>3.5</v>
      </c>
      <c r="E56" s="32">
        <f>C56*D56*2</f>
        <v>23.099999999999998</v>
      </c>
      <c r="F56" s="32">
        <f t="shared" si="1"/>
        <v>13.6</v>
      </c>
      <c r="H56" s="33"/>
      <c r="I56" s="45">
        <f>E56</f>
        <v>23.099999999999998</v>
      </c>
      <c r="J56" s="41"/>
      <c r="K56" s="32"/>
      <c r="L56" s="32"/>
      <c r="M56" s="32"/>
    </row>
    <row r="57" spans="1:13" ht="18" thickBot="1">
      <c r="C57" s="33"/>
      <c r="H57" s="43">
        <f>SUM(E53:E54)</f>
        <v>44.1</v>
      </c>
      <c r="I57" s="41">
        <f>SUM(I53:I56)</f>
        <v>96.22</v>
      </c>
      <c r="J57" s="41"/>
      <c r="K57" s="32"/>
      <c r="L57" s="32"/>
      <c r="M57" s="32"/>
    </row>
    <row r="58" spans="1:13">
      <c r="C58" s="33"/>
      <c r="H58" s="33"/>
      <c r="I58" s="41"/>
      <c r="J58" s="41"/>
      <c r="K58" s="32"/>
      <c r="L58" s="32"/>
      <c r="M58" s="32"/>
    </row>
    <row r="59" spans="1:13" ht="21">
      <c r="A59" s="150"/>
      <c r="B59" s="44" t="s">
        <v>561</v>
      </c>
      <c r="C59" s="38" t="s">
        <v>516</v>
      </c>
      <c r="D59" s="39" t="s">
        <v>517</v>
      </c>
      <c r="E59" s="39" t="s">
        <v>518</v>
      </c>
      <c r="F59" s="39" t="s">
        <v>519</v>
      </c>
      <c r="G59" s="38" t="s">
        <v>520</v>
      </c>
      <c r="H59" s="38" t="s">
        <v>521</v>
      </c>
      <c r="I59" s="39" t="s">
        <v>522</v>
      </c>
      <c r="J59" s="38" t="s">
        <v>523</v>
      </c>
      <c r="K59" s="39" t="s">
        <v>524</v>
      </c>
      <c r="L59" s="39" t="s">
        <v>525</v>
      </c>
      <c r="M59" s="39" t="s">
        <v>526</v>
      </c>
    </row>
    <row r="60" spans="1:13">
      <c r="B60" s="33" t="s">
        <v>562</v>
      </c>
      <c r="C60" s="33">
        <v>1.8</v>
      </c>
      <c r="D60" s="32">
        <v>1.7</v>
      </c>
      <c r="E60" s="32">
        <f t="shared" si="0"/>
        <v>3.06</v>
      </c>
      <c r="F60" s="32">
        <f t="shared" si="1"/>
        <v>7</v>
      </c>
      <c r="G60" s="33">
        <v>2.8</v>
      </c>
      <c r="H60" s="33"/>
      <c r="I60" s="41">
        <f>F60*G60</f>
        <v>19.599999999999998</v>
      </c>
      <c r="J60" s="41"/>
      <c r="K60" s="32"/>
      <c r="L60" s="32"/>
      <c r="M60" s="32"/>
    </row>
    <row r="61" spans="1:13">
      <c r="B61" s="33" t="s">
        <v>538</v>
      </c>
      <c r="C61" s="33">
        <v>3.51</v>
      </c>
      <c r="D61" s="32">
        <v>3.9</v>
      </c>
      <c r="E61" s="32">
        <f t="shared" si="0"/>
        <v>13.688999999999998</v>
      </c>
      <c r="F61" s="32">
        <f t="shared" si="1"/>
        <v>14.82</v>
      </c>
      <c r="G61" s="33">
        <v>2.8</v>
      </c>
      <c r="H61" s="33"/>
      <c r="I61" s="41">
        <f>F61*G61</f>
        <v>41.495999999999995</v>
      </c>
      <c r="J61" s="41"/>
      <c r="K61" s="32"/>
      <c r="L61" s="32"/>
      <c r="M61" s="32"/>
    </row>
    <row r="62" spans="1:13">
      <c r="B62" s="33" t="s">
        <v>546</v>
      </c>
      <c r="C62" s="33">
        <v>3.81</v>
      </c>
      <c r="D62" s="32">
        <v>3</v>
      </c>
      <c r="E62" s="32">
        <f>C62*D62*2</f>
        <v>22.86</v>
      </c>
      <c r="F62" s="32">
        <f t="shared" si="1"/>
        <v>13.620000000000001</v>
      </c>
      <c r="H62" s="33"/>
      <c r="I62" s="41">
        <f>E62</f>
        <v>22.86</v>
      </c>
      <c r="J62" s="41"/>
      <c r="K62" s="32"/>
      <c r="L62" s="32"/>
      <c r="M62" s="32"/>
    </row>
    <row r="63" spans="1:13" ht="18" thickBot="1">
      <c r="B63" s="33" t="s">
        <v>547</v>
      </c>
      <c r="C63" s="33">
        <v>4.2</v>
      </c>
      <c r="D63" s="32">
        <v>3</v>
      </c>
      <c r="E63" s="32">
        <f>C63*D63*2</f>
        <v>25.200000000000003</v>
      </c>
      <c r="F63" s="32">
        <f t="shared" si="1"/>
        <v>14.4</v>
      </c>
      <c r="H63" s="33"/>
      <c r="I63" s="45">
        <f>E63</f>
        <v>25.200000000000003</v>
      </c>
      <c r="J63" s="41"/>
      <c r="K63" s="32"/>
      <c r="L63" s="32"/>
      <c r="M63" s="32"/>
    </row>
    <row r="64" spans="1:13" ht="18" thickBot="1">
      <c r="B64" s="33" t="s">
        <v>996</v>
      </c>
      <c r="C64" s="33">
        <v>8</v>
      </c>
      <c r="D64" s="32">
        <v>4.2300000000000004</v>
      </c>
      <c r="E64" s="32">
        <f>C64*D64</f>
        <v>33.840000000000003</v>
      </c>
      <c r="F64" s="32">
        <f t="shared" si="1"/>
        <v>24.46</v>
      </c>
      <c r="H64" s="43">
        <f>SUM(E60:E61)</f>
        <v>16.748999999999999</v>
      </c>
      <c r="I64" s="41">
        <f>SUM(I60:I63)</f>
        <v>109.15599999999999</v>
      </c>
      <c r="J64" s="41"/>
      <c r="K64" s="32"/>
      <c r="L64" s="32"/>
      <c r="M64" s="32"/>
    </row>
    <row r="65" spans="1:7" ht="18" thickBot="1"/>
    <row r="66" spans="1:7" ht="18" thickBot="1">
      <c r="A66" s="46" t="s">
        <v>563</v>
      </c>
      <c r="B66" s="47" t="s">
        <v>16</v>
      </c>
      <c r="C66" s="48"/>
      <c r="D66" s="49"/>
    </row>
    <row r="67" spans="1:7">
      <c r="A67" s="36"/>
      <c r="B67" s="50" t="s">
        <v>564</v>
      </c>
    </row>
    <row r="68" spans="1:7" ht="15.6">
      <c r="A68" s="152" t="s">
        <v>565</v>
      </c>
      <c r="B68" s="52" t="s">
        <v>566</v>
      </c>
      <c r="C68" s="33"/>
      <c r="G68" s="32"/>
    </row>
    <row r="69" spans="1:7" ht="15">
      <c r="A69" s="53"/>
      <c r="B69" t="s">
        <v>567</v>
      </c>
      <c r="C69" s="33"/>
      <c r="G69" s="32"/>
    </row>
    <row r="70" spans="1:7" ht="15">
      <c r="A70" s="53"/>
      <c r="B70"/>
      <c r="C70" s="33"/>
      <c r="D70" s="54" t="s">
        <v>568</v>
      </c>
      <c r="E70" s="54" t="s">
        <v>569</v>
      </c>
      <c r="G70" s="32"/>
    </row>
    <row r="71" spans="1:7" ht="13.8">
      <c r="A71" s="33"/>
      <c r="C71" s="33"/>
      <c r="D71" s="55">
        <f>2.2*3.3</f>
        <v>7.26</v>
      </c>
      <c r="E71" s="55" t="s">
        <v>22</v>
      </c>
      <c r="G71" s="32"/>
    </row>
    <row r="72" spans="1:7" ht="13.8">
      <c r="A72" s="33"/>
      <c r="C72" s="33"/>
      <c r="G72" s="32"/>
    </row>
    <row r="73" spans="1:7" ht="15.6">
      <c r="A73" s="152" t="s">
        <v>570</v>
      </c>
      <c r="B73" s="52" t="s">
        <v>571</v>
      </c>
      <c r="C73" s="33"/>
      <c r="D73" s="54" t="s">
        <v>568</v>
      </c>
      <c r="E73" s="54" t="s">
        <v>569</v>
      </c>
      <c r="G73" s="32"/>
    </row>
    <row r="74" spans="1:7" ht="13.8">
      <c r="A74" s="33"/>
      <c r="B74" s="56" t="s">
        <v>572</v>
      </c>
      <c r="C74" s="33"/>
      <c r="D74" s="55">
        <v>23.41</v>
      </c>
      <c r="E74" s="55" t="s">
        <v>22</v>
      </c>
      <c r="G74" s="32"/>
    </row>
    <row r="75" spans="1:7" ht="13.8">
      <c r="A75" s="33"/>
      <c r="C75" s="33"/>
      <c r="G75" s="32"/>
    </row>
    <row r="76" spans="1:7" ht="13.8">
      <c r="A76" s="33"/>
      <c r="C76" s="33"/>
      <c r="G76" s="32"/>
    </row>
    <row r="77" spans="1:7" ht="13.8">
      <c r="A77" s="33"/>
      <c r="C77" s="33"/>
      <c r="G77" s="32"/>
    </row>
    <row r="78" spans="1:7" ht="13.8">
      <c r="A78" s="33"/>
      <c r="C78" s="33"/>
      <c r="G78" s="32"/>
    </row>
    <row r="79" spans="1:7" ht="15.6">
      <c r="A79" s="152" t="s">
        <v>573</v>
      </c>
      <c r="B79" s="52" t="s">
        <v>574</v>
      </c>
      <c r="C79" s="33"/>
      <c r="D79" s="54" t="s">
        <v>568</v>
      </c>
      <c r="E79" s="54" t="s">
        <v>569</v>
      </c>
      <c r="G79" s="32"/>
    </row>
    <row r="80" spans="1:7" ht="15">
      <c r="A80" s="53"/>
      <c r="B80" t="s">
        <v>575</v>
      </c>
      <c r="C80" s="33"/>
      <c r="D80" s="57">
        <f>1.2*2.4</f>
        <v>2.88</v>
      </c>
      <c r="E80" s="57" t="s">
        <v>22</v>
      </c>
      <c r="G80" s="32"/>
    </row>
    <row r="81" spans="1:12" ht="15">
      <c r="A81" s="53"/>
      <c r="B81"/>
      <c r="C81" s="33"/>
      <c r="G81" s="32"/>
    </row>
    <row r="82" spans="1:12" ht="26.4">
      <c r="A82" s="58">
        <v>1.4</v>
      </c>
      <c r="B82" s="59" t="s">
        <v>31</v>
      </c>
      <c r="C82" s="33"/>
      <c r="D82" s="60"/>
      <c r="E82" s="60"/>
      <c r="G82" s="32"/>
    </row>
    <row r="83" spans="1:12" ht="15">
      <c r="A83" s="53"/>
      <c r="B83" t="s">
        <v>998</v>
      </c>
      <c r="C83" s="33"/>
      <c r="D83" s="54" t="s">
        <v>568</v>
      </c>
      <c r="E83" s="54" t="s">
        <v>569</v>
      </c>
      <c r="G83" s="32"/>
    </row>
    <row r="84" spans="1:12" ht="15">
      <c r="A84" s="53"/>
      <c r="B84" t="s">
        <v>997</v>
      </c>
      <c r="C84" s="33"/>
      <c r="D84" s="57">
        <f>152+45+34+6.9+44</f>
        <v>281.89999999999998</v>
      </c>
      <c r="E84" s="57" t="s">
        <v>22</v>
      </c>
      <c r="G84" s="32"/>
    </row>
    <row r="85" spans="1:12" s="140" customFormat="1" ht="15">
      <c r="A85" s="53"/>
      <c r="B85" s="140" t="s">
        <v>1005</v>
      </c>
      <c r="C85" s="33"/>
      <c r="D85" s="145"/>
      <c r="E85" s="145"/>
      <c r="F85" s="32"/>
      <c r="G85" s="32"/>
      <c r="H85" s="34"/>
      <c r="I85" s="33"/>
      <c r="J85" s="32"/>
      <c r="K85" s="33"/>
      <c r="L85" s="33"/>
    </row>
    <row r="86" spans="1:12" s="140" customFormat="1" ht="15">
      <c r="A86" s="53"/>
      <c r="B86" s="140" t="s">
        <v>1006</v>
      </c>
      <c r="C86" s="33"/>
      <c r="D86" s="145"/>
      <c r="E86" s="145"/>
      <c r="F86" s="32"/>
      <c r="G86" s="32"/>
      <c r="H86" s="34"/>
      <c r="I86" s="33"/>
      <c r="J86" s="32"/>
      <c r="K86" s="33"/>
      <c r="L86" s="33"/>
    </row>
    <row r="87" spans="1:12" ht="15">
      <c r="A87" s="53"/>
      <c r="B87" s="140" t="s">
        <v>1000</v>
      </c>
      <c r="C87" s="33"/>
      <c r="D87" s="60"/>
      <c r="E87" s="60"/>
      <c r="G87" s="32"/>
    </row>
    <row r="88" spans="1:12" ht="15">
      <c r="A88" s="53"/>
      <c r="B88"/>
      <c r="C88" s="33"/>
      <c r="D88" s="60"/>
      <c r="E88" s="60"/>
      <c r="G88" s="32"/>
    </row>
    <row r="89" spans="1:12" ht="26.4">
      <c r="A89" s="51" t="s">
        <v>576</v>
      </c>
      <c r="B89" s="61" t="s">
        <v>577</v>
      </c>
      <c r="C89" s="33"/>
      <c r="D89" s="60"/>
      <c r="E89" s="60"/>
      <c r="G89" s="32"/>
    </row>
    <row r="90" spans="1:12" ht="15">
      <c r="A90" s="53"/>
      <c r="B90" s="140" t="s">
        <v>998</v>
      </c>
      <c r="C90" s="33"/>
      <c r="D90" s="54" t="s">
        <v>568</v>
      </c>
      <c r="E90" s="54" t="s">
        <v>569</v>
      </c>
      <c r="G90" s="32"/>
    </row>
    <row r="91" spans="1:12" ht="15">
      <c r="A91" s="53"/>
      <c r="B91" s="140" t="s">
        <v>997</v>
      </c>
      <c r="C91" s="33"/>
      <c r="D91" s="57">
        <f>D84</f>
        <v>281.89999999999998</v>
      </c>
      <c r="E91" s="57" t="s">
        <v>22</v>
      </c>
      <c r="G91" s="32"/>
    </row>
    <row r="92" spans="1:12" s="140" customFormat="1" ht="15">
      <c r="A92" s="53"/>
      <c r="B92" s="140" t="s">
        <v>999</v>
      </c>
      <c r="C92" s="33"/>
      <c r="D92" s="145"/>
      <c r="E92" s="145"/>
      <c r="F92" s="32"/>
      <c r="G92" s="32"/>
      <c r="H92" s="34"/>
      <c r="I92" s="33"/>
      <c r="J92" s="32"/>
      <c r="K92" s="33"/>
      <c r="L92" s="33"/>
    </row>
    <row r="93" spans="1:12" s="140" customFormat="1" ht="15">
      <c r="A93" s="53"/>
      <c r="B93" s="140" t="s">
        <v>1000</v>
      </c>
      <c r="C93" s="33"/>
      <c r="D93" s="145"/>
      <c r="E93" s="145"/>
      <c r="F93" s="32"/>
      <c r="G93" s="32"/>
      <c r="H93" s="34"/>
      <c r="I93" s="33"/>
      <c r="J93" s="32"/>
      <c r="K93" s="33"/>
      <c r="L93" s="33"/>
    </row>
    <row r="94" spans="1:12" ht="15">
      <c r="A94" s="53"/>
      <c r="B94"/>
      <c r="C94" s="33"/>
      <c r="D94" s="60"/>
      <c r="E94" s="60"/>
      <c r="G94" s="32"/>
    </row>
    <row r="95" spans="1:12" ht="26.4">
      <c r="A95" s="58" t="s">
        <v>578</v>
      </c>
      <c r="B95" s="59" t="s">
        <v>37</v>
      </c>
      <c r="C95" s="33"/>
      <c r="D95" s="60"/>
      <c r="E95" s="60"/>
      <c r="G95" s="32"/>
    </row>
    <row r="96" spans="1:12" ht="15">
      <c r="A96" s="53"/>
      <c r="B96" t="s">
        <v>579</v>
      </c>
      <c r="C96" s="33"/>
      <c r="D96" s="54" t="s">
        <v>568</v>
      </c>
      <c r="E96" s="54" t="s">
        <v>569</v>
      </c>
      <c r="G96" s="32"/>
    </row>
    <row r="97" spans="1:7" ht="15">
      <c r="A97" s="53"/>
      <c r="B97" t="s">
        <v>580</v>
      </c>
      <c r="C97" s="33"/>
      <c r="D97" s="57">
        <f>99.78+13.68</f>
        <v>113.46000000000001</v>
      </c>
      <c r="E97" s="57" t="s">
        <v>22</v>
      </c>
      <c r="G97" s="32"/>
    </row>
    <row r="98" spans="1:7" ht="15">
      <c r="A98" s="53"/>
      <c r="B98" t="s">
        <v>1003</v>
      </c>
      <c r="C98" s="33"/>
      <c r="D98" s="60"/>
      <c r="E98" s="60"/>
      <c r="G98" s="32"/>
    </row>
    <row r="99" spans="1:7" ht="15">
      <c r="A99" s="53"/>
      <c r="B99"/>
      <c r="C99" s="33"/>
      <c r="D99" s="60"/>
      <c r="E99" s="60"/>
      <c r="G99" s="32"/>
    </row>
    <row r="100" spans="1:7" ht="26.4">
      <c r="A100" s="51">
        <v>1.7</v>
      </c>
      <c r="B100" s="59" t="s">
        <v>40</v>
      </c>
      <c r="C100" s="33"/>
      <c r="D100" s="60"/>
      <c r="E100" s="60"/>
      <c r="G100" s="32"/>
    </row>
    <row r="101" spans="1:7" ht="15">
      <c r="A101" s="53"/>
      <c r="B101" t="s">
        <v>579</v>
      </c>
      <c r="C101" s="33"/>
      <c r="D101" s="54" t="s">
        <v>568</v>
      </c>
      <c r="E101" s="54" t="s">
        <v>569</v>
      </c>
      <c r="G101" s="32"/>
    </row>
    <row r="102" spans="1:7" ht="15">
      <c r="A102" s="53"/>
      <c r="B102" t="s">
        <v>581</v>
      </c>
      <c r="C102" s="33"/>
      <c r="D102" s="57">
        <f>1.68+7.2</f>
        <v>8.8800000000000008</v>
      </c>
      <c r="E102" s="57" t="s">
        <v>22</v>
      </c>
      <c r="G102" s="32"/>
    </row>
    <row r="103" spans="1:7" ht="15">
      <c r="A103" s="53"/>
      <c r="B103" t="s">
        <v>582</v>
      </c>
      <c r="C103" s="33"/>
      <c r="D103" s="62"/>
      <c r="E103" s="62"/>
      <c r="G103" s="32"/>
    </row>
    <row r="104" spans="1:7" ht="15">
      <c r="A104" s="53"/>
      <c r="B104"/>
      <c r="C104" s="33"/>
      <c r="D104" s="62"/>
      <c r="E104" s="62"/>
      <c r="G104" s="32"/>
    </row>
    <row r="105" spans="1:7" ht="15">
      <c r="A105" s="53"/>
      <c r="B105"/>
      <c r="C105" s="33"/>
      <c r="D105" s="62"/>
      <c r="E105" s="62"/>
      <c r="G105" s="32"/>
    </row>
    <row r="106" spans="1:7" ht="15.6">
      <c r="A106" s="51" t="s">
        <v>583</v>
      </c>
      <c r="B106" t="s">
        <v>584</v>
      </c>
      <c r="C106" s="33"/>
      <c r="D106" s="62"/>
      <c r="E106" s="62"/>
      <c r="G106" s="32"/>
    </row>
    <row r="107" spans="1:7" ht="15.6">
      <c r="A107" s="51"/>
      <c r="B107" t="s">
        <v>585</v>
      </c>
      <c r="C107" s="33"/>
      <c r="D107" s="62"/>
      <c r="E107" s="62"/>
      <c r="G107" s="32"/>
    </row>
    <row r="108" spans="1:7" ht="15">
      <c r="A108" s="53"/>
      <c r="B108" t="s">
        <v>586</v>
      </c>
      <c r="C108" s="33"/>
      <c r="D108" s="54" t="s">
        <v>568</v>
      </c>
      <c r="E108" s="54" t="s">
        <v>569</v>
      </c>
      <c r="G108" s="32"/>
    </row>
    <row r="109" spans="1:7" ht="15">
      <c r="A109" s="53"/>
      <c r="B109" t="s">
        <v>1004</v>
      </c>
      <c r="C109" s="33"/>
      <c r="D109" s="57">
        <f>1.77+0.6</f>
        <v>2.37</v>
      </c>
      <c r="E109" s="57" t="s">
        <v>44</v>
      </c>
      <c r="G109" s="32"/>
    </row>
    <row r="110" spans="1:7" ht="15">
      <c r="A110" s="53"/>
      <c r="B110" t="s">
        <v>587</v>
      </c>
      <c r="C110" s="33"/>
      <c r="D110" s="62"/>
      <c r="E110" s="62"/>
      <c r="G110" s="32"/>
    </row>
    <row r="111" spans="1:7" ht="15">
      <c r="A111" s="53"/>
      <c r="B111"/>
      <c r="C111" s="33"/>
      <c r="D111" s="62"/>
      <c r="E111" s="62"/>
      <c r="G111" s="32"/>
    </row>
    <row r="112" spans="1:7" ht="15.6">
      <c r="A112" s="51">
        <v>1.9</v>
      </c>
      <c r="B112" s="52" t="s">
        <v>588</v>
      </c>
      <c r="C112" s="33"/>
      <c r="G112" s="32"/>
    </row>
    <row r="113" spans="1:13" ht="15">
      <c r="A113" s="53"/>
      <c r="B113" t="s">
        <v>994</v>
      </c>
      <c r="C113" s="33"/>
      <c r="D113" s="54" t="s">
        <v>568</v>
      </c>
      <c r="E113" s="54" t="s">
        <v>569</v>
      </c>
      <c r="G113" s="32"/>
    </row>
    <row r="114" spans="1:13" ht="15">
      <c r="A114" s="53"/>
      <c r="B114" t="s">
        <v>589</v>
      </c>
      <c r="C114" s="33"/>
      <c r="D114" s="55">
        <v>46</v>
      </c>
      <c r="E114" s="55" t="s">
        <v>590</v>
      </c>
      <c r="G114" s="32"/>
    </row>
    <row r="115" spans="1:13" ht="15">
      <c r="A115" s="53"/>
      <c r="B115"/>
      <c r="C115" s="33"/>
      <c r="G115" s="32"/>
    </row>
    <row r="116" spans="1:13" ht="15.6">
      <c r="A116" s="63">
        <v>1.1000000000000001</v>
      </c>
      <c r="B116" s="52" t="s">
        <v>591</v>
      </c>
      <c r="C116" s="33"/>
      <c r="G116" s="32"/>
    </row>
    <row r="117" spans="1:13" ht="15">
      <c r="A117" s="153"/>
      <c r="B117" t="s">
        <v>592</v>
      </c>
      <c r="C117" s="33" t="s">
        <v>593</v>
      </c>
      <c r="G117" s="32"/>
    </row>
    <row r="118" spans="1:13" ht="15">
      <c r="A118" s="153"/>
      <c r="B118" t="s">
        <v>594</v>
      </c>
      <c r="C118" s="33" t="s">
        <v>595</v>
      </c>
      <c r="D118" s="54" t="s">
        <v>568</v>
      </c>
      <c r="E118" s="54" t="s">
        <v>569</v>
      </c>
      <c r="G118" s="32"/>
      <c r="M118">
        <f>2*3+3</f>
        <v>9</v>
      </c>
    </row>
    <row r="119" spans="1:13" ht="15">
      <c r="A119" s="53"/>
      <c r="B119"/>
      <c r="C119" s="33"/>
      <c r="D119" s="55">
        <v>36</v>
      </c>
      <c r="E119" s="55" t="s">
        <v>596</v>
      </c>
      <c r="G119" s="32"/>
    </row>
    <row r="120" spans="1:13" ht="15.6">
      <c r="A120" s="51">
        <v>1.1100000000000001</v>
      </c>
      <c r="B120" s="52" t="s">
        <v>597</v>
      </c>
      <c r="C120" s="33"/>
      <c r="G120" s="32"/>
    </row>
    <row r="121" spans="1:13" ht="15">
      <c r="A121" s="153"/>
      <c r="B121" s="56" t="s">
        <v>598</v>
      </c>
      <c r="C121" s="33"/>
      <c r="D121" s="64" t="s">
        <v>568</v>
      </c>
      <c r="E121" s="64" t="s">
        <v>599</v>
      </c>
      <c r="G121" s="32"/>
    </row>
    <row r="122" spans="1:13" ht="15">
      <c r="A122" s="153"/>
      <c r="B122" s="56" t="s">
        <v>600</v>
      </c>
      <c r="C122" s="33"/>
      <c r="D122" s="65">
        <f>36*4</f>
        <v>144</v>
      </c>
      <c r="E122" s="55" t="s">
        <v>22</v>
      </c>
      <c r="G122" s="32"/>
    </row>
    <row r="123" spans="1:13" ht="15">
      <c r="A123" s="53" t="s">
        <v>601</v>
      </c>
      <c r="B123" s="56"/>
      <c r="C123" s="33"/>
      <c r="D123" s="33"/>
      <c r="G123" s="32"/>
    </row>
    <row r="124" spans="1:13" ht="15.6">
      <c r="A124" s="51">
        <v>1.1200000000000001</v>
      </c>
      <c r="B124" s="66" t="s">
        <v>602</v>
      </c>
      <c r="C124" s="33"/>
      <c r="D124" s="33"/>
      <c r="G124" s="32"/>
    </row>
    <row r="125" spans="1:13" ht="15">
      <c r="A125" s="53"/>
      <c r="B125" s="56" t="s">
        <v>603</v>
      </c>
      <c r="C125" s="33"/>
      <c r="D125" s="64" t="s">
        <v>568</v>
      </c>
      <c r="E125" s="64" t="s">
        <v>599</v>
      </c>
      <c r="G125" s="32"/>
    </row>
    <row r="126" spans="1:13" ht="15">
      <c r="A126" s="53"/>
      <c r="B126" s="56" t="s">
        <v>604</v>
      </c>
      <c r="C126" s="33"/>
      <c r="D126" s="65">
        <v>40</v>
      </c>
      <c r="E126" s="55" t="s">
        <v>65</v>
      </c>
      <c r="G126" s="32"/>
    </row>
    <row r="127" spans="1:13" ht="15">
      <c r="A127" s="53"/>
      <c r="B127" s="56"/>
      <c r="C127" s="33"/>
      <c r="D127" s="33"/>
      <c r="G127" s="32"/>
    </row>
    <row r="128" spans="1:13" ht="15">
      <c r="A128" s="53"/>
      <c r="B128" s="56"/>
      <c r="C128" s="33"/>
      <c r="D128" s="33"/>
      <c r="G128" s="32"/>
    </row>
    <row r="129" spans="1:7" ht="18" thickBot="1">
      <c r="C129" s="33"/>
      <c r="G129" s="32"/>
    </row>
    <row r="130" spans="1:7" ht="21.6" thickBot="1">
      <c r="A130" s="67">
        <v>2</v>
      </c>
      <c r="B130" s="68" t="s">
        <v>605</v>
      </c>
      <c r="C130" s="69"/>
      <c r="D130" s="48"/>
      <c r="E130" s="48"/>
      <c r="F130" s="49"/>
      <c r="G130" s="32"/>
    </row>
    <row r="131" spans="1:7" ht="15.6">
      <c r="A131" s="152" t="s">
        <v>606</v>
      </c>
      <c r="B131" s="52" t="s">
        <v>607</v>
      </c>
      <c r="C131" s="33"/>
      <c r="G131" s="32"/>
    </row>
    <row r="132" spans="1:7" ht="15">
      <c r="A132" s="53"/>
      <c r="B132" t="s">
        <v>608</v>
      </c>
      <c r="C132" s="33"/>
      <c r="G132" s="32"/>
    </row>
    <row r="133" spans="1:7" ht="15">
      <c r="A133" s="53"/>
      <c r="B133" t="s">
        <v>609</v>
      </c>
      <c r="C133" s="33"/>
      <c r="D133" s="64" t="s">
        <v>568</v>
      </c>
      <c r="E133" s="64" t="s">
        <v>599</v>
      </c>
      <c r="G133" s="32"/>
    </row>
    <row r="134" spans="1:7" ht="13.8">
      <c r="A134" s="33"/>
      <c r="C134" s="33"/>
      <c r="D134" s="65">
        <v>208</v>
      </c>
      <c r="E134" s="65" t="s">
        <v>610</v>
      </c>
      <c r="G134" s="32"/>
    </row>
    <row r="135" spans="1:7" ht="13.8">
      <c r="A135" s="33"/>
      <c r="C135" s="33"/>
      <c r="G135" s="32"/>
    </row>
    <row r="136" spans="1:7" ht="15.6">
      <c r="A136" s="152" t="s">
        <v>611</v>
      </c>
      <c r="B136" s="52" t="s">
        <v>612</v>
      </c>
      <c r="C136" s="33"/>
      <c r="G136" s="32"/>
    </row>
    <row r="137" spans="1:7" ht="15">
      <c r="A137" s="53"/>
      <c r="B137" t="s">
        <v>613</v>
      </c>
      <c r="C137" s="33"/>
      <c r="D137" s="64" t="s">
        <v>568</v>
      </c>
      <c r="E137" s="64" t="s">
        <v>599</v>
      </c>
      <c r="G137" s="32"/>
    </row>
    <row r="138" spans="1:7" ht="15">
      <c r="A138" s="53"/>
      <c r="B138" t="s">
        <v>614</v>
      </c>
      <c r="C138" s="33"/>
      <c r="D138" s="65">
        <v>6</v>
      </c>
      <c r="E138" s="65" t="s">
        <v>615</v>
      </c>
      <c r="G138" s="32"/>
    </row>
    <row r="139" spans="1:7" ht="15">
      <c r="A139" s="53"/>
      <c r="B139"/>
      <c r="C139" s="33"/>
      <c r="G139" s="32"/>
    </row>
    <row r="140" spans="1:7" ht="15.6">
      <c r="A140" s="152" t="s">
        <v>616</v>
      </c>
      <c r="B140" s="52" t="s">
        <v>617</v>
      </c>
      <c r="C140" s="33"/>
      <c r="G140" s="32"/>
    </row>
    <row r="141" spans="1:7" ht="15">
      <c r="A141" s="53"/>
      <c r="B141" t="s">
        <v>618</v>
      </c>
      <c r="C141" s="33"/>
      <c r="D141" s="64" t="s">
        <v>568</v>
      </c>
      <c r="E141" s="64" t="s">
        <v>599</v>
      </c>
      <c r="G141" s="32"/>
    </row>
    <row r="142" spans="1:7">
      <c r="A142" s="53"/>
      <c r="B142" s="70" t="s">
        <v>619</v>
      </c>
      <c r="C142" s="33"/>
      <c r="D142" s="65">
        <v>1144</v>
      </c>
      <c r="E142" s="65" t="s">
        <v>610</v>
      </c>
      <c r="G142" s="32"/>
    </row>
    <row r="143" spans="1:7">
      <c r="A143" s="36"/>
      <c r="B143" s="36"/>
    </row>
    <row r="144" spans="1:7">
      <c r="A144" s="36"/>
      <c r="B144" s="36"/>
    </row>
    <row r="145" spans="1:5" ht="22.8">
      <c r="A145" s="71">
        <v>3</v>
      </c>
      <c r="B145" s="72" t="s">
        <v>620</v>
      </c>
      <c r="C145" s="73"/>
      <c r="D145" s="73"/>
      <c r="E145" s="73"/>
    </row>
    <row r="146" spans="1:5" ht="26.4">
      <c r="A146" s="152" t="s">
        <v>621</v>
      </c>
      <c r="B146" s="74" t="s">
        <v>77</v>
      </c>
      <c r="C146" s="75" t="s">
        <v>622</v>
      </c>
    </row>
    <row r="147" spans="1:5" ht="15.6">
      <c r="A147" s="152"/>
      <c r="B147" s="76" t="s">
        <v>623</v>
      </c>
      <c r="D147" s="64" t="s">
        <v>568</v>
      </c>
      <c r="E147" s="64" t="s">
        <v>599</v>
      </c>
    </row>
    <row r="148" spans="1:5" ht="15.6">
      <c r="A148" s="152"/>
      <c r="B148" s="76" t="s">
        <v>624</v>
      </c>
      <c r="D148" s="65">
        <f>(1664+1200+1000+270+4800) * 0.1</f>
        <v>893.40000000000009</v>
      </c>
      <c r="E148" s="65" t="s">
        <v>625</v>
      </c>
    </row>
    <row r="149" spans="1:5" ht="15.6">
      <c r="A149" s="152"/>
      <c r="B149" s="76" t="s">
        <v>626</v>
      </c>
    </row>
    <row r="150" spans="1:5" ht="15.6">
      <c r="A150" s="152"/>
      <c r="B150" s="76" t="s">
        <v>627</v>
      </c>
    </row>
    <row r="151" spans="1:5" ht="15.6">
      <c r="A151" s="152"/>
      <c r="B151" s="76" t="s">
        <v>628</v>
      </c>
    </row>
    <row r="152" spans="1:5" ht="15.6">
      <c r="A152" s="51"/>
      <c r="B152" s="76"/>
    </row>
    <row r="153" spans="1:5" ht="15.6">
      <c r="A153" s="51"/>
      <c r="B153" s="76"/>
    </row>
    <row r="154" spans="1:5" ht="26.4">
      <c r="A154" s="152" t="s">
        <v>629</v>
      </c>
      <c r="B154" s="74" t="s">
        <v>82</v>
      </c>
    </row>
    <row r="155" spans="1:5">
      <c r="A155" s="154"/>
      <c r="B155" s="76" t="s">
        <v>630</v>
      </c>
      <c r="D155" s="64" t="s">
        <v>568</v>
      </c>
      <c r="E155" s="64" t="s">
        <v>599</v>
      </c>
    </row>
    <row r="156" spans="1:5">
      <c r="A156" s="154"/>
      <c r="B156" s="76" t="s">
        <v>631</v>
      </c>
      <c r="D156" s="65">
        <f>2.7+1.11+1+0.07+2.4</f>
        <v>7.2800000000000011</v>
      </c>
      <c r="E156" s="65" t="s">
        <v>44</v>
      </c>
    </row>
    <row r="157" spans="1:5">
      <c r="A157" s="154"/>
      <c r="B157" s="76" t="s">
        <v>632</v>
      </c>
    </row>
    <row r="158" spans="1:5">
      <c r="A158" s="154"/>
      <c r="B158" s="76" t="s">
        <v>633</v>
      </c>
    </row>
    <row r="159" spans="1:5">
      <c r="A159" s="154"/>
      <c r="B159" s="76" t="s">
        <v>634</v>
      </c>
    </row>
    <row r="160" spans="1:5">
      <c r="B160"/>
    </row>
    <row r="161" spans="1:12">
      <c r="A161" s="36"/>
      <c r="B161" s="77" t="s">
        <v>635</v>
      </c>
    </row>
    <row r="162" spans="1:12" s="144" customFormat="1" ht="15.6">
      <c r="A162" s="51" t="s">
        <v>636</v>
      </c>
      <c r="B162" s="77" t="s">
        <v>638</v>
      </c>
      <c r="C162" s="32"/>
      <c r="D162" s="32"/>
      <c r="E162" s="32"/>
      <c r="F162" s="32"/>
      <c r="G162" s="33"/>
      <c r="H162" s="34"/>
      <c r="I162" s="33"/>
      <c r="J162" s="32"/>
      <c r="K162" s="33"/>
      <c r="L162" s="33"/>
    </row>
    <row r="163" spans="1:12">
      <c r="B163" t="s">
        <v>637</v>
      </c>
    </row>
    <row r="164" spans="1:12" ht="15.6">
      <c r="A164" s="51"/>
      <c r="B164" t="s">
        <v>638</v>
      </c>
      <c r="F164" s="157"/>
      <c r="G164" s="165"/>
      <c r="H164" s="166"/>
      <c r="I164" s="165"/>
      <c r="J164" s="157"/>
    </row>
    <row r="165" spans="1:12" ht="15.6">
      <c r="A165" s="51"/>
      <c r="B165" t="s">
        <v>1052</v>
      </c>
      <c r="D165" s="55">
        <v>23</v>
      </c>
      <c r="E165" s="80" t="s">
        <v>639</v>
      </c>
      <c r="F165" s="157"/>
      <c r="G165" s="165"/>
      <c r="H165" s="167"/>
      <c r="I165" s="168"/>
      <c r="J165" s="169"/>
    </row>
    <row r="166" spans="1:12" ht="15.6">
      <c r="A166" s="51"/>
      <c r="D166" s="55">
        <v>23</v>
      </c>
      <c r="E166" s="55" t="s">
        <v>44</v>
      </c>
      <c r="F166" s="157"/>
      <c r="G166" s="165"/>
      <c r="H166" s="167"/>
      <c r="I166" s="157"/>
      <c r="J166" s="165"/>
    </row>
    <row r="167" spans="1:12" s="144" customFormat="1" ht="15.6">
      <c r="A167" s="51"/>
      <c r="D167" s="32"/>
      <c r="E167" s="32"/>
      <c r="F167" s="32"/>
      <c r="G167" s="33"/>
      <c r="H167" s="34"/>
      <c r="I167" s="157"/>
      <c r="J167" s="165"/>
      <c r="K167" s="33"/>
      <c r="L167" s="33"/>
    </row>
    <row r="168" spans="1:12" s="144" customFormat="1" ht="15.6">
      <c r="A168" s="51"/>
      <c r="C168" s="32"/>
      <c r="D168" s="32"/>
      <c r="E168" s="32"/>
      <c r="F168" s="32"/>
      <c r="G168" s="33"/>
      <c r="H168" s="34"/>
      <c r="I168" s="157"/>
      <c r="J168" s="165"/>
      <c r="K168" s="33"/>
      <c r="L168" s="33"/>
    </row>
    <row r="169" spans="1:12" ht="52.8">
      <c r="A169" s="58" t="s">
        <v>640</v>
      </c>
      <c r="B169" s="59" t="s">
        <v>88</v>
      </c>
      <c r="I169" s="32"/>
      <c r="J169" s="33"/>
    </row>
    <row r="170" spans="1:12" ht="15.6">
      <c r="A170" s="51"/>
      <c r="B170" t="s">
        <v>1053</v>
      </c>
      <c r="D170" s="79" t="s">
        <v>568</v>
      </c>
      <c r="E170" s="80" t="s">
        <v>639</v>
      </c>
      <c r="I170" s="32"/>
      <c r="J170" s="33"/>
    </row>
    <row r="171" spans="1:12" ht="15.6">
      <c r="A171" s="51"/>
      <c r="B171" s="144" t="s">
        <v>1048</v>
      </c>
      <c r="D171" s="55">
        <f>3*8</f>
        <v>24</v>
      </c>
      <c r="E171" s="65" t="s">
        <v>610</v>
      </c>
      <c r="I171" s="32"/>
      <c r="J171" s="33"/>
    </row>
    <row r="172" spans="1:12" ht="15.6">
      <c r="A172" s="51"/>
      <c r="B172" s="144" t="s">
        <v>1049</v>
      </c>
      <c r="I172" s="32"/>
      <c r="J172" s="33"/>
    </row>
    <row r="173" spans="1:12" ht="15.6">
      <c r="A173" s="51"/>
      <c r="B173" s="144" t="s">
        <v>1050</v>
      </c>
      <c r="I173" s="32"/>
      <c r="J173" s="33"/>
    </row>
    <row r="174" spans="1:12" s="144" customFormat="1" ht="15.6">
      <c r="A174" s="51"/>
      <c r="B174" s="144" t="s">
        <v>1051</v>
      </c>
      <c r="C174" s="32"/>
      <c r="D174" s="32"/>
      <c r="E174" s="32"/>
      <c r="F174" s="32"/>
      <c r="G174" s="33"/>
      <c r="H174" s="34"/>
      <c r="I174" s="32"/>
      <c r="J174" s="33"/>
      <c r="K174" s="33"/>
      <c r="L174" s="33"/>
    </row>
    <row r="175" spans="1:12" s="144" customFormat="1" ht="15.6">
      <c r="A175" s="51"/>
      <c r="B175" s="144" t="s">
        <v>1054</v>
      </c>
      <c r="C175" s="32"/>
      <c r="D175" s="32"/>
      <c r="E175" s="32"/>
      <c r="F175" s="32"/>
      <c r="G175" s="33"/>
      <c r="H175" s="34"/>
      <c r="I175" s="32"/>
      <c r="J175" s="33"/>
      <c r="K175" s="33"/>
      <c r="L175" s="33"/>
    </row>
    <row r="176" spans="1:12" s="144" customFormat="1" ht="15.6">
      <c r="A176" s="51"/>
      <c r="B176" s="144" t="s">
        <v>1055</v>
      </c>
      <c r="C176" s="32"/>
      <c r="D176" s="32"/>
      <c r="E176" s="32"/>
      <c r="F176" s="32"/>
      <c r="G176" s="33"/>
      <c r="H176" s="34"/>
      <c r="I176" s="32"/>
      <c r="J176" s="33"/>
      <c r="K176" s="33"/>
      <c r="L176" s="33"/>
    </row>
    <row r="177" spans="1:10" ht="15.6">
      <c r="A177" s="51"/>
      <c r="B177"/>
      <c r="I177" s="32"/>
      <c r="J177" s="33"/>
    </row>
    <row r="178" spans="1:10" ht="52.8">
      <c r="A178" s="51" t="s">
        <v>641</v>
      </c>
      <c r="B178" s="59" t="s">
        <v>91</v>
      </c>
      <c r="I178" s="32"/>
      <c r="J178" s="33"/>
    </row>
    <row r="179" spans="1:10" ht="15.6">
      <c r="A179" s="51"/>
      <c r="B179" t="s">
        <v>642</v>
      </c>
      <c r="D179" s="79" t="s">
        <v>568</v>
      </c>
      <c r="E179" s="80" t="s">
        <v>639</v>
      </c>
      <c r="I179" s="32"/>
      <c r="J179" s="33"/>
    </row>
    <row r="180" spans="1:10" ht="15.6">
      <c r="A180" s="51"/>
      <c r="B180"/>
      <c r="D180" s="55">
        <f>D171</f>
        <v>24</v>
      </c>
      <c r="E180" s="65" t="s">
        <v>610</v>
      </c>
      <c r="I180" s="32"/>
      <c r="J180" s="33"/>
    </row>
    <row r="181" spans="1:10" ht="20.25" customHeight="1">
      <c r="A181" s="51"/>
      <c r="B181"/>
      <c r="I181" s="32"/>
      <c r="J181" s="33"/>
    </row>
    <row r="182" spans="1:10" ht="15.6">
      <c r="A182" s="51"/>
      <c r="B182"/>
    </row>
    <row r="183" spans="1:10" ht="15.6">
      <c r="A183" s="51" t="s">
        <v>643</v>
      </c>
      <c r="B183" t="s">
        <v>644</v>
      </c>
      <c r="D183" s="79" t="s">
        <v>568</v>
      </c>
      <c r="E183" s="80" t="s">
        <v>639</v>
      </c>
      <c r="H183" s="78"/>
    </row>
    <row r="184" spans="1:10">
      <c r="B184" t="s">
        <v>645</v>
      </c>
      <c r="D184" s="55">
        <f>(8.7+7.4+14+25)*0.7</f>
        <v>38.57</v>
      </c>
      <c r="E184" s="65" t="s">
        <v>44</v>
      </c>
    </row>
    <row r="185" spans="1:10">
      <c r="B185"/>
    </row>
    <row r="187" spans="1:10" ht="15.6" thickBot="1">
      <c r="A187" s="53"/>
      <c r="B187" s="81"/>
      <c r="C187" s="33"/>
    </row>
    <row r="188" spans="1:10" ht="18" thickBot="1">
      <c r="A188" s="46">
        <v>4</v>
      </c>
      <c r="B188" s="47" t="s">
        <v>646</v>
      </c>
      <c r="C188" s="48"/>
      <c r="D188" s="49"/>
    </row>
    <row r="189" spans="1:10" ht="21">
      <c r="A189" s="82"/>
      <c r="B189" s="70" t="s">
        <v>1017</v>
      </c>
      <c r="C189" s="33"/>
      <c r="G189" s="32"/>
      <c r="H189" s="33"/>
    </row>
    <row r="190" spans="1:10">
      <c r="A190" s="152" t="s">
        <v>647</v>
      </c>
      <c r="B190" s="70" t="s">
        <v>648</v>
      </c>
      <c r="C190" s="33"/>
      <c r="G190" s="32"/>
      <c r="H190" s="33"/>
    </row>
    <row r="191" spans="1:10" ht="21">
      <c r="A191" s="82"/>
      <c r="B191" t="s">
        <v>649</v>
      </c>
      <c r="C191" s="33"/>
      <c r="E191" s="64" t="s">
        <v>568</v>
      </c>
      <c r="F191" s="54" t="s">
        <v>599</v>
      </c>
      <c r="G191" s="32"/>
      <c r="H191" s="33"/>
    </row>
    <row r="192" spans="1:10" ht="21">
      <c r="A192" s="82"/>
      <c r="B192" t="s">
        <v>650</v>
      </c>
      <c r="C192" s="33"/>
      <c r="E192" s="65">
        <f>(29+11.6+16.8)*0.05</f>
        <v>2.8700000000000006</v>
      </c>
      <c r="F192" s="55" t="s">
        <v>44</v>
      </c>
      <c r="G192" s="32"/>
      <c r="H192" s="33"/>
    </row>
    <row r="193" spans="1:8" ht="21">
      <c r="A193" s="82"/>
      <c r="B193" s="81" t="s">
        <v>651</v>
      </c>
      <c r="C193" s="33"/>
      <c r="E193" s="33"/>
      <c r="G193" s="32"/>
      <c r="H193" s="33"/>
    </row>
    <row r="194" spans="1:8" ht="21">
      <c r="A194" s="82"/>
      <c r="B194"/>
      <c r="C194" s="33"/>
      <c r="E194" s="33"/>
      <c r="G194" s="32"/>
      <c r="H194" s="33"/>
    </row>
    <row r="195" spans="1:8" ht="15.6">
      <c r="A195" s="152" t="s">
        <v>652</v>
      </c>
      <c r="B195" s="83" t="s">
        <v>653</v>
      </c>
      <c r="C195" s="33"/>
      <c r="G195" s="32"/>
      <c r="H195" s="33"/>
    </row>
    <row r="196" spans="1:8" ht="15">
      <c r="A196" s="53"/>
      <c r="B196" s="81" t="s">
        <v>654</v>
      </c>
      <c r="C196" s="33"/>
      <c r="G196" s="32"/>
      <c r="H196" s="33"/>
    </row>
    <row r="197" spans="1:8" ht="15">
      <c r="A197" s="53"/>
      <c r="B197" s="81" t="s">
        <v>655</v>
      </c>
      <c r="C197" s="33"/>
      <c r="E197" s="64" t="s">
        <v>568</v>
      </c>
      <c r="F197" s="54" t="s">
        <v>599</v>
      </c>
      <c r="G197" s="32"/>
      <c r="H197" s="33"/>
    </row>
    <row r="198" spans="1:8" ht="15">
      <c r="A198" s="53"/>
      <c r="B198" s="81" t="s">
        <v>656</v>
      </c>
      <c r="C198" s="33"/>
      <c r="E198" s="65">
        <f>23.2+28.8+5.28+17.4+25.21+30.8</f>
        <v>130.69000000000003</v>
      </c>
      <c r="F198" s="55" t="s">
        <v>22</v>
      </c>
      <c r="G198" s="32"/>
      <c r="H198" s="33"/>
    </row>
    <row r="199" spans="1:8" ht="15">
      <c r="A199" s="53"/>
      <c r="B199" s="81" t="s">
        <v>657</v>
      </c>
      <c r="C199" s="33"/>
      <c r="E199" s="33"/>
      <c r="G199" s="32"/>
      <c r="H199" s="33"/>
    </row>
    <row r="200" spans="1:8" ht="15">
      <c r="A200" s="53"/>
      <c r="B200" s="81" t="s">
        <v>658</v>
      </c>
      <c r="C200" s="33"/>
      <c r="E200" s="33"/>
      <c r="G200" s="32"/>
      <c r="H200" s="33"/>
    </row>
    <row r="201" spans="1:8" ht="15">
      <c r="A201" s="53"/>
      <c r="B201" s="81" t="s">
        <v>659</v>
      </c>
      <c r="C201" s="33"/>
      <c r="E201" s="33"/>
      <c r="G201" s="32"/>
      <c r="H201" s="33"/>
    </row>
    <row r="202" spans="1:8" ht="15">
      <c r="A202" s="53"/>
      <c r="B202"/>
      <c r="C202" s="33"/>
      <c r="G202" s="32"/>
      <c r="H202" s="33"/>
    </row>
    <row r="203" spans="1:8" ht="15.6">
      <c r="A203" s="152" t="s">
        <v>660</v>
      </c>
      <c r="B203" s="52" t="s">
        <v>661</v>
      </c>
      <c r="C203" s="33"/>
      <c r="G203" s="32"/>
      <c r="H203" s="33"/>
    </row>
    <row r="204" spans="1:8" ht="15">
      <c r="A204" s="53"/>
      <c r="B204" t="s">
        <v>662</v>
      </c>
      <c r="C204" s="33"/>
      <c r="E204" s="64" t="s">
        <v>568</v>
      </c>
      <c r="F204" s="54" t="s">
        <v>599</v>
      </c>
      <c r="G204" s="32"/>
      <c r="H204" s="33"/>
    </row>
    <row r="205" spans="1:8" ht="15">
      <c r="A205" s="53"/>
      <c r="B205"/>
      <c r="C205" s="33" t="s">
        <v>601</v>
      </c>
      <c r="E205" s="65">
        <f>60*E210</f>
        <v>1116.8399999999999</v>
      </c>
      <c r="F205" s="55" t="s">
        <v>663</v>
      </c>
      <c r="G205" s="32"/>
      <c r="H205" s="33"/>
    </row>
    <row r="206" spans="1:8" ht="15.6">
      <c r="A206" s="152" t="s">
        <v>664</v>
      </c>
      <c r="B206" s="83" t="s">
        <v>665</v>
      </c>
      <c r="C206" s="33"/>
      <c r="G206" s="32"/>
      <c r="H206" s="33"/>
    </row>
    <row r="207" spans="1:8" ht="15">
      <c r="A207" s="53"/>
      <c r="B207" s="81" t="s">
        <v>666</v>
      </c>
      <c r="C207" s="33"/>
      <c r="G207" s="32"/>
      <c r="H207" s="33"/>
    </row>
    <row r="208" spans="1:8" ht="15">
      <c r="A208" s="53"/>
      <c r="B208" s="81" t="s">
        <v>667</v>
      </c>
      <c r="C208" s="33"/>
      <c r="E208" s="64" t="s">
        <v>568</v>
      </c>
      <c r="F208" s="54" t="s">
        <v>599</v>
      </c>
      <c r="G208" s="32"/>
      <c r="H208" s="33"/>
    </row>
    <row r="209" spans="1:8" ht="15">
      <c r="A209" s="53"/>
      <c r="B209" s="81" t="s">
        <v>668</v>
      </c>
      <c r="C209" s="33"/>
      <c r="E209" s="64"/>
      <c r="F209" s="54"/>
      <c r="G209" s="32"/>
      <c r="H209" s="33"/>
    </row>
    <row r="210" spans="1:8" ht="15">
      <c r="A210" s="53"/>
      <c r="B210" t="s">
        <v>669</v>
      </c>
      <c r="C210" s="33"/>
      <c r="E210" s="65">
        <f>11.17+2.88+0.264+0.87+1.89+1.54</f>
        <v>18.613999999999997</v>
      </c>
      <c r="F210" s="55" t="s">
        <v>44</v>
      </c>
      <c r="G210" s="32"/>
      <c r="H210" s="33"/>
    </row>
    <row r="211" spans="1:8" ht="15">
      <c r="A211" s="53"/>
      <c r="B211" t="s">
        <v>670</v>
      </c>
      <c r="C211" s="33"/>
      <c r="E211" s="33"/>
      <c r="G211" s="32"/>
      <c r="H211" s="33"/>
    </row>
    <row r="212" spans="1:8" ht="15">
      <c r="A212" s="53"/>
      <c r="B212" t="s">
        <v>671</v>
      </c>
      <c r="C212" s="33"/>
      <c r="E212" s="33"/>
      <c r="G212" s="32"/>
      <c r="H212" s="33"/>
    </row>
    <row r="213" spans="1:8" ht="15">
      <c r="A213" s="53"/>
      <c r="B213"/>
      <c r="C213" s="33"/>
      <c r="E213" s="33"/>
      <c r="G213" s="32"/>
      <c r="H213" s="33"/>
    </row>
    <row r="214" spans="1:8" ht="15.6">
      <c r="A214" s="152" t="s">
        <v>672</v>
      </c>
      <c r="B214" s="83" t="s">
        <v>673</v>
      </c>
      <c r="C214" s="33"/>
      <c r="E214" s="33"/>
      <c r="G214" s="32"/>
      <c r="H214" s="33"/>
    </row>
    <row r="215" spans="1:8" ht="15">
      <c r="A215" s="53"/>
      <c r="B215" t="s">
        <v>674</v>
      </c>
      <c r="C215" s="33"/>
      <c r="E215" s="64" t="s">
        <v>568</v>
      </c>
      <c r="F215" s="54" t="s">
        <v>599</v>
      </c>
      <c r="G215" s="32"/>
      <c r="H215" s="33"/>
    </row>
    <row r="216" spans="1:8" ht="15">
      <c r="A216" s="53"/>
      <c r="B216"/>
      <c r="C216" s="33"/>
      <c r="E216" s="65">
        <v>30</v>
      </c>
      <c r="F216" s="55" t="s">
        <v>22</v>
      </c>
      <c r="G216" s="32"/>
      <c r="H216" s="33"/>
    </row>
    <row r="217" spans="1:8" ht="15">
      <c r="A217" s="53"/>
      <c r="B217"/>
      <c r="C217" s="33"/>
      <c r="E217" s="33"/>
      <c r="G217" s="32"/>
      <c r="H217" s="33"/>
    </row>
    <row r="218" spans="1:8" ht="15.6">
      <c r="A218" s="152" t="s">
        <v>675</v>
      </c>
      <c r="B218" s="83" t="s">
        <v>676</v>
      </c>
      <c r="C218" s="33"/>
      <c r="E218" s="33"/>
      <c r="G218" s="32"/>
      <c r="H218" s="33"/>
    </row>
    <row r="219" spans="1:8" ht="15">
      <c r="A219" s="53"/>
      <c r="B219" t="s">
        <v>674</v>
      </c>
      <c r="C219" s="33"/>
      <c r="E219" s="64" t="s">
        <v>568</v>
      </c>
      <c r="F219" s="54" t="s">
        <v>599</v>
      </c>
      <c r="G219" s="32"/>
      <c r="H219" s="33"/>
    </row>
    <row r="220" spans="1:8" ht="15">
      <c r="A220" s="53"/>
      <c r="B220"/>
      <c r="C220" s="33"/>
      <c r="E220" s="65">
        <v>30</v>
      </c>
      <c r="F220" s="55" t="s">
        <v>22</v>
      </c>
      <c r="G220" s="32"/>
      <c r="H220" s="33"/>
    </row>
    <row r="221" spans="1:8" ht="15">
      <c r="A221" s="53"/>
      <c r="B221"/>
      <c r="C221" s="33"/>
      <c r="E221" s="33"/>
      <c r="G221" s="32"/>
      <c r="H221" s="33"/>
    </row>
    <row r="222" spans="1:8" ht="15.6">
      <c r="A222" s="152" t="s">
        <v>677</v>
      </c>
      <c r="B222" s="160" t="s">
        <v>678</v>
      </c>
      <c r="C222" s="33"/>
      <c r="E222" s="33"/>
      <c r="G222" s="32"/>
      <c r="H222" s="33"/>
    </row>
    <row r="223" spans="1:8" ht="15">
      <c r="A223" s="53"/>
      <c r="B223" t="s">
        <v>679</v>
      </c>
      <c r="C223" s="33"/>
      <c r="E223" s="64" t="s">
        <v>568</v>
      </c>
      <c r="F223" s="54" t="s">
        <v>599</v>
      </c>
      <c r="G223" s="32"/>
      <c r="H223" s="33"/>
    </row>
    <row r="224" spans="1:8" ht="15">
      <c r="A224" s="53"/>
      <c r="B224" t="s">
        <v>680</v>
      </c>
      <c r="C224" s="33"/>
      <c r="E224" s="65">
        <f>18*3.5</f>
        <v>63</v>
      </c>
      <c r="F224" s="55" t="s">
        <v>590</v>
      </c>
      <c r="G224" s="32"/>
      <c r="H224" s="33"/>
    </row>
    <row r="225" spans="1:12" ht="15">
      <c r="A225" s="53"/>
      <c r="B225"/>
      <c r="C225" s="33"/>
      <c r="E225" s="33"/>
      <c r="G225" s="32"/>
      <c r="H225" s="33"/>
    </row>
    <row r="226" spans="1:12" s="21" customFormat="1" ht="15.6">
      <c r="A226" s="155" t="s">
        <v>987</v>
      </c>
      <c r="B226" s="160" t="s">
        <v>1016</v>
      </c>
      <c r="C226" s="33"/>
      <c r="D226" s="32"/>
      <c r="E226" s="33"/>
      <c r="F226" s="32"/>
      <c r="G226" s="32"/>
      <c r="H226" s="33"/>
      <c r="I226" s="33"/>
      <c r="J226" s="32"/>
      <c r="K226" s="33"/>
      <c r="L226" s="33"/>
    </row>
    <row r="227" spans="1:12" s="21" customFormat="1" ht="15">
      <c r="A227" s="53"/>
      <c r="B227" s="21" t="s">
        <v>989</v>
      </c>
      <c r="C227" s="33"/>
      <c r="D227" s="32"/>
      <c r="E227" s="64" t="s">
        <v>568</v>
      </c>
      <c r="F227" s="54" t="s">
        <v>599</v>
      </c>
      <c r="G227" s="32"/>
      <c r="H227" s="33"/>
      <c r="I227" s="33"/>
      <c r="J227" s="32"/>
      <c r="K227" s="33"/>
      <c r="L227" s="33"/>
    </row>
    <row r="228" spans="1:12" s="21" customFormat="1" ht="15">
      <c r="A228" s="53"/>
      <c r="B228" s="21" t="s">
        <v>988</v>
      </c>
      <c r="C228" s="33"/>
      <c r="D228" s="32"/>
      <c r="E228" s="65">
        <v>139.93</v>
      </c>
      <c r="F228" s="55" t="s">
        <v>22</v>
      </c>
      <c r="G228" s="32"/>
      <c r="H228" s="33"/>
      <c r="I228" s="33"/>
      <c r="J228" s="32"/>
      <c r="K228" s="33"/>
      <c r="L228" s="33"/>
    </row>
    <row r="229" spans="1:12" ht="15">
      <c r="A229" s="53"/>
      <c r="B229"/>
      <c r="C229" s="33"/>
      <c r="E229" s="33"/>
      <c r="G229" s="32"/>
      <c r="H229" s="33"/>
    </row>
    <row r="230" spans="1:12" ht="18" thickBot="1"/>
    <row r="231" spans="1:12" ht="18" thickBot="1">
      <c r="A231" s="46">
        <v>5</v>
      </c>
      <c r="B231" s="47" t="s">
        <v>120</v>
      </c>
      <c r="C231" s="48"/>
      <c r="D231" s="49"/>
    </row>
    <row r="232" spans="1:12" ht="15.6">
      <c r="A232" s="51" t="s">
        <v>681</v>
      </c>
      <c r="B232" s="77" t="s">
        <v>682</v>
      </c>
    </row>
    <row r="233" spans="1:12" ht="15">
      <c r="A233" s="53"/>
      <c r="B233" t="s">
        <v>683</v>
      </c>
      <c r="E233" s="64" t="s">
        <v>568</v>
      </c>
      <c r="F233" s="54" t="s">
        <v>599</v>
      </c>
    </row>
    <row r="234" spans="1:12" ht="15">
      <c r="A234" s="53"/>
      <c r="B234" t="s">
        <v>684</v>
      </c>
      <c r="C234" s="32">
        <v>136.69</v>
      </c>
      <c r="E234" s="55">
        <f>C237</f>
        <v>142.44</v>
      </c>
      <c r="F234" s="55" t="s">
        <v>22</v>
      </c>
    </row>
    <row r="235" spans="1:12" ht="15">
      <c r="A235" s="53"/>
      <c r="B235" t="s">
        <v>685</v>
      </c>
      <c r="C235" s="32">
        <v>2</v>
      </c>
    </row>
    <row r="236" spans="1:12" ht="15.6" thickBot="1">
      <c r="A236" s="53"/>
      <c r="B236" t="s">
        <v>1012</v>
      </c>
      <c r="C236" s="84">
        <v>3.75</v>
      </c>
      <c r="G236" s="85"/>
      <c r="H236" s="60"/>
    </row>
    <row r="237" spans="1:12" ht="15.6" thickTop="1">
      <c r="A237" s="53"/>
      <c r="B237"/>
      <c r="C237" s="32">
        <f>SUM(C234:C236)</f>
        <v>142.44</v>
      </c>
      <c r="G237" s="85"/>
      <c r="H237" s="60"/>
    </row>
    <row r="238" spans="1:12" ht="15.6">
      <c r="A238" s="51"/>
      <c r="B238" s="77" t="s">
        <v>686</v>
      </c>
    </row>
    <row r="239" spans="1:12" ht="15">
      <c r="A239" s="53"/>
      <c r="B239" s="83"/>
    </row>
    <row r="240" spans="1:12" ht="15">
      <c r="A240" s="53"/>
      <c r="B240"/>
    </row>
    <row r="241" spans="1:5" ht="15.6">
      <c r="A241" s="51" t="s">
        <v>687</v>
      </c>
      <c r="B241" s="56" t="s">
        <v>688</v>
      </c>
      <c r="D241" s="64" t="s">
        <v>568</v>
      </c>
      <c r="E241" s="54" t="s">
        <v>599</v>
      </c>
    </row>
    <row r="242" spans="1:5" ht="15">
      <c r="A242" s="53"/>
      <c r="B242" s="56" t="s">
        <v>689</v>
      </c>
      <c r="D242" s="55">
        <f>3*1*0.6</f>
        <v>1.7999999999999998</v>
      </c>
      <c r="E242" s="55" t="s">
        <v>22</v>
      </c>
    </row>
    <row r="243" spans="1:5" ht="15">
      <c r="A243" s="53"/>
    </row>
    <row r="244" spans="1:5" ht="15.6">
      <c r="A244" s="51" t="s">
        <v>690</v>
      </c>
      <c r="B244" s="56" t="s">
        <v>691</v>
      </c>
      <c r="D244" s="64" t="s">
        <v>568</v>
      </c>
      <c r="E244" s="54" t="s">
        <v>599</v>
      </c>
    </row>
    <row r="245" spans="1:5" ht="15.6">
      <c r="A245" s="51"/>
      <c r="B245" s="56" t="s">
        <v>692</v>
      </c>
      <c r="D245" s="55">
        <v>1</v>
      </c>
      <c r="E245" s="55" t="s">
        <v>22</v>
      </c>
    </row>
    <row r="246" spans="1:5" ht="15.6">
      <c r="A246" s="51"/>
    </row>
    <row r="247" spans="1:5" ht="15.6">
      <c r="A247" s="51" t="s">
        <v>693</v>
      </c>
      <c r="B247" s="56" t="s">
        <v>694</v>
      </c>
      <c r="D247" s="64" t="s">
        <v>568</v>
      </c>
      <c r="E247" s="54" t="s">
        <v>599</v>
      </c>
    </row>
    <row r="248" spans="1:5" ht="15.6">
      <c r="A248" s="51"/>
      <c r="B248" s="56" t="s">
        <v>695</v>
      </c>
      <c r="D248" s="55">
        <v>3.24</v>
      </c>
      <c r="E248" s="55" t="s">
        <v>22</v>
      </c>
    </row>
    <row r="249" spans="1:5" ht="15.6">
      <c r="A249" s="51"/>
    </row>
    <row r="250" spans="1:5" ht="15.6">
      <c r="A250" s="51" t="s">
        <v>696</v>
      </c>
      <c r="B250" s="86" t="s">
        <v>697</v>
      </c>
      <c r="D250" s="64" t="s">
        <v>568</v>
      </c>
      <c r="E250" s="54" t="s">
        <v>599</v>
      </c>
    </row>
    <row r="251" spans="1:5" ht="15.6">
      <c r="A251" s="51"/>
      <c r="B251" s="87" t="s">
        <v>698</v>
      </c>
      <c r="D251" s="55">
        <v>1</v>
      </c>
      <c r="E251" s="55" t="s">
        <v>699</v>
      </c>
    </row>
    <row r="252" spans="1:5" ht="15.6">
      <c r="A252" s="51"/>
      <c r="B252" s="87"/>
    </row>
    <row r="253" spans="1:5" ht="52.8">
      <c r="A253" s="58" t="s">
        <v>700</v>
      </c>
      <c r="B253" s="61" t="s">
        <v>701</v>
      </c>
    </row>
    <row r="254" spans="1:5" ht="15.6">
      <c r="A254" s="51"/>
      <c r="B254" s="86" t="s">
        <v>702</v>
      </c>
      <c r="D254" s="64" t="s">
        <v>568</v>
      </c>
      <c r="E254" s="54" t="s">
        <v>599</v>
      </c>
    </row>
    <row r="255" spans="1:5" ht="15.6">
      <c r="A255" s="51"/>
      <c r="B255" s="87"/>
      <c r="D255" s="55">
        <v>1.44</v>
      </c>
      <c r="E255" s="55" t="s">
        <v>22</v>
      </c>
    </row>
    <row r="256" spans="1:5" ht="15.6">
      <c r="A256" s="51"/>
      <c r="B256" s="87"/>
    </row>
    <row r="257" spans="1:5" ht="26.4">
      <c r="A257" s="58" t="s">
        <v>703</v>
      </c>
      <c r="B257" s="61" t="s">
        <v>704</v>
      </c>
    </row>
    <row r="258" spans="1:5" ht="15.6">
      <c r="A258" s="51"/>
      <c r="B258" s="86" t="s">
        <v>705</v>
      </c>
      <c r="D258" s="64" t="s">
        <v>568</v>
      </c>
      <c r="E258" s="54" t="s">
        <v>599</v>
      </c>
    </row>
    <row r="259" spans="1:5" ht="15.6">
      <c r="A259" s="51"/>
      <c r="B259" s="86" t="s">
        <v>706</v>
      </c>
      <c r="D259" s="55">
        <v>0.7</v>
      </c>
      <c r="E259" s="55" t="s">
        <v>22</v>
      </c>
    </row>
    <row r="260" spans="1:5" ht="15.6">
      <c r="A260" s="51"/>
      <c r="B260" s="87"/>
    </row>
    <row r="261" spans="1:5" ht="39.6">
      <c r="A261" s="58" t="s">
        <v>707</v>
      </c>
      <c r="B261" s="61" t="s">
        <v>145</v>
      </c>
    </row>
    <row r="262" spans="1:5" ht="15.6">
      <c r="A262" s="51"/>
      <c r="B262" s="87" t="s">
        <v>708</v>
      </c>
      <c r="D262" s="64" t="s">
        <v>568</v>
      </c>
      <c r="E262" s="54" t="s">
        <v>599</v>
      </c>
    </row>
    <row r="263" spans="1:5" ht="15.6">
      <c r="A263" s="51"/>
      <c r="B263" s="87"/>
      <c r="D263" s="55">
        <v>1</v>
      </c>
      <c r="E263" s="55" t="s">
        <v>699</v>
      </c>
    </row>
    <row r="264" spans="1:5" ht="15.6">
      <c r="A264" s="51"/>
      <c r="B264" s="87"/>
    </row>
    <row r="265" spans="1:5" ht="26.4">
      <c r="A265" s="58" t="s">
        <v>709</v>
      </c>
      <c r="B265" s="61" t="s">
        <v>148</v>
      </c>
    </row>
    <row r="266" spans="1:5" ht="15.6">
      <c r="A266" s="51"/>
      <c r="B266" s="158" t="s">
        <v>1007</v>
      </c>
      <c r="D266" s="64" t="s">
        <v>568</v>
      </c>
      <c r="E266" s="54" t="s">
        <v>599</v>
      </c>
    </row>
    <row r="267" spans="1:5" ht="15.6">
      <c r="A267" s="51"/>
      <c r="B267" s="158" t="s">
        <v>1008</v>
      </c>
      <c r="D267" s="55">
        <f>99.78+13.68</f>
        <v>113.46000000000001</v>
      </c>
      <c r="E267" s="55" t="s">
        <v>22</v>
      </c>
    </row>
    <row r="268" spans="1:5" ht="15.6">
      <c r="A268" s="51"/>
      <c r="B268" s="87"/>
    </row>
    <row r="269" spans="1:5" ht="15.6">
      <c r="A269" s="51" t="s">
        <v>710</v>
      </c>
      <c r="B269" s="56" t="s">
        <v>711</v>
      </c>
      <c r="D269" s="64" t="s">
        <v>568</v>
      </c>
      <c r="E269" s="54" t="s">
        <v>599</v>
      </c>
    </row>
    <row r="270" spans="1:5" ht="15.6">
      <c r="A270" s="51"/>
      <c r="D270" s="55">
        <v>2</v>
      </c>
      <c r="E270" s="55" t="s">
        <v>639</v>
      </c>
    </row>
    <row r="271" spans="1:5" ht="15.6">
      <c r="A271" s="51"/>
      <c r="B271" s="87"/>
    </row>
    <row r="272" spans="1:5" ht="15.6">
      <c r="A272" s="51" t="s">
        <v>712</v>
      </c>
      <c r="B272" s="56" t="s">
        <v>713</v>
      </c>
      <c r="D272" s="64" t="s">
        <v>568</v>
      </c>
      <c r="E272" s="54" t="s">
        <v>599</v>
      </c>
    </row>
    <row r="273" spans="1:6" ht="15.6">
      <c r="A273" s="51"/>
      <c r="D273" s="55">
        <v>2</v>
      </c>
      <c r="E273" s="55" t="s">
        <v>639</v>
      </c>
    </row>
    <row r="274" spans="1:6" ht="15.6">
      <c r="A274" s="51"/>
    </row>
    <row r="275" spans="1:6" ht="15.6">
      <c r="A275" s="51" t="s">
        <v>714</v>
      </c>
      <c r="B275" s="56" t="s">
        <v>715</v>
      </c>
      <c r="D275" s="64" t="s">
        <v>568</v>
      </c>
      <c r="E275" s="54" t="s">
        <v>599</v>
      </c>
    </row>
    <row r="276" spans="1:6" ht="15.6">
      <c r="A276" s="51"/>
      <c r="D276" s="55">
        <v>2</v>
      </c>
      <c r="E276" s="55" t="s">
        <v>639</v>
      </c>
    </row>
    <row r="277" spans="1:6" ht="15.6">
      <c r="A277" s="51"/>
    </row>
    <row r="278" spans="1:6" ht="15.6">
      <c r="A278" s="51"/>
      <c r="B278" s="87" t="s">
        <v>716</v>
      </c>
    </row>
    <row r="279" spans="1:6" ht="15.6">
      <c r="A279" s="51" t="s">
        <v>717</v>
      </c>
      <c r="B279" t="s">
        <v>718</v>
      </c>
      <c r="D279" s="64" t="s">
        <v>568</v>
      </c>
      <c r="E279" s="54" t="s">
        <v>599</v>
      </c>
    </row>
    <row r="280" spans="1:6" ht="15.6">
      <c r="A280" s="51"/>
      <c r="B280"/>
      <c r="D280" s="55">
        <v>4</v>
      </c>
      <c r="E280" s="55" t="s">
        <v>639</v>
      </c>
    </row>
    <row r="281" spans="1:6" ht="15.6">
      <c r="A281" s="51"/>
      <c r="B281"/>
    </row>
    <row r="282" spans="1:6" ht="15.6">
      <c r="A282" s="51" t="s">
        <v>719</v>
      </c>
      <c r="B282" t="s">
        <v>720</v>
      </c>
      <c r="D282" s="64" t="s">
        <v>568</v>
      </c>
      <c r="E282" s="54" t="s">
        <v>599</v>
      </c>
    </row>
    <row r="283" spans="1:6" ht="15.6">
      <c r="A283" s="51"/>
      <c r="B283"/>
      <c r="D283" s="55">
        <v>2</v>
      </c>
      <c r="E283" s="55" t="s">
        <v>639</v>
      </c>
    </row>
    <row r="284" spans="1:6" ht="15.6">
      <c r="A284" s="51"/>
    </row>
    <row r="285" spans="1:6" ht="15.6">
      <c r="A285" s="51" t="s">
        <v>721</v>
      </c>
      <c r="B285" s="87" t="s">
        <v>722</v>
      </c>
    </row>
    <row r="286" spans="1:6" ht="15">
      <c r="A286" s="53"/>
      <c r="B286" s="56" t="s">
        <v>723</v>
      </c>
      <c r="D286" s="32">
        <v>3.12</v>
      </c>
    </row>
    <row r="287" spans="1:6" ht="15.6" thickBot="1">
      <c r="A287" s="53"/>
      <c r="B287" s="56" t="s">
        <v>724</v>
      </c>
      <c r="D287" s="42">
        <v>1.04</v>
      </c>
    </row>
    <row r="288" spans="1:6" ht="15">
      <c r="A288" s="53"/>
      <c r="B288" s="56"/>
      <c r="D288" s="32">
        <f>D286+D287</f>
        <v>4.16</v>
      </c>
      <c r="E288" s="64" t="s">
        <v>568</v>
      </c>
      <c r="F288" s="54" t="s">
        <v>599</v>
      </c>
    </row>
    <row r="289" spans="1:6" ht="15">
      <c r="A289" s="53"/>
      <c r="B289" s="56"/>
      <c r="E289" s="55">
        <f>D288</f>
        <v>4.16</v>
      </c>
      <c r="F289" s="55" t="s">
        <v>725</v>
      </c>
    </row>
    <row r="290" spans="1:6" ht="15">
      <c r="A290" s="53"/>
      <c r="B290" s="56"/>
    </row>
    <row r="291" spans="1:6" ht="15.6" thickBot="1">
      <c r="A291" s="53"/>
      <c r="B291" s="56"/>
    </row>
    <row r="292" spans="1:6" ht="18" thickBot="1">
      <c r="A292" s="46">
        <v>6</v>
      </c>
      <c r="B292" s="47" t="s">
        <v>726</v>
      </c>
      <c r="C292" s="48"/>
      <c r="D292" s="49"/>
    </row>
    <row r="293" spans="1:6" ht="21">
      <c r="A293" s="37"/>
      <c r="B293" s="88"/>
      <c r="C293" s="33"/>
    </row>
    <row r="294" spans="1:6" ht="15.6">
      <c r="A294" s="51" t="s">
        <v>727</v>
      </c>
      <c r="B294" s="52" t="s">
        <v>728</v>
      </c>
      <c r="C294" s="33"/>
    </row>
    <row r="295" spans="1:6" ht="15">
      <c r="A295" s="53"/>
      <c r="B295" t="s">
        <v>729</v>
      </c>
      <c r="C295" s="33"/>
      <c r="E295" s="64" t="s">
        <v>568</v>
      </c>
      <c r="F295" s="54" t="s">
        <v>599</v>
      </c>
    </row>
    <row r="296" spans="1:6" ht="15">
      <c r="A296" s="53"/>
      <c r="B296" t="s">
        <v>730</v>
      </c>
      <c r="C296" s="33"/>
      <c r="E296" s="55">
        <f>160.91+144.91+45+64.04</f>
        <v>414.86</v>
      </c>
      <c r="F296" s="55" t="s">
        <v>22</v>
      </c>
    </row>
    <row r="297" spans="1:6" ht="15">
      <c r="A297" s="53"/>
      <c r="B297" s="81"/>
      <c r="C297" s="33"/>
    </row>
    <row r="298" spans="1:6" ht="15">
      <c r="A298" s="53"/>
      <c r="B298" t="s">
        <v>731</v>
      </c>
      <c r="C298" s="33"/>
    </row>
    <row r="299" spans="1:6" ht="15">
      <c r="A299" s="53"/>
      <c r="B299" t="s">
        <v>732</v>
      </c>
      <c r="C299" s="33"/>
    </row>
    <row r="300" spans="1:6" ht="15">
      <c r="A300" s="53"/>
      <c r="B300" s="81"/>
      <c r="C300" s="33"/>
    </row>
    <row r="301" spans="1:6" ht="15">
      <c r="A301" s="53"/>
      <c r="B301" t="s">
        <v>733</v>
      </c>
      <c r="C301" s="33"/>
    </row>
    <row r="302" spans="1:6" ht="15">
      <c r="A302" s="53"/>
      <c r="B302" t="s">
        <v>734</v>
      </c>
      <c r="C302" s="33"/>
    </row>
    <row r="303" spans="1:6" ht="15">
      <c r="A303" s="53"/>
      <c r="B303" s="81"/>
      <c r="C303" s="33"/>
    </row>
    <row r="304" spans="1:6" ht="15">
      <c r="A304" s="53"/>
      <c r="B304" s="81"/>
      <c r="C304" s="33"/>
    </row>
    <row r="305" spans="1:6" ht="15">
      <c r="A305" s="53"/>
      <c r="B305" t="s">
        <v>735</v>
      </c>
      <c r="C305" s="33"/>
    </row>
    <row r="306" spans="1:6" ht="15">
      <c r="A306" s="53"/>
      <c r="B306"/>
      <c r="C306" s="33"/>
    </row>
    <row r="307" spans="1:6" ht="15">
      <c r="A307" s="53"/>
      <c r="B307"/>
      <c r="C307" s="33"/>
      <c r="D307" s="32" t="s">
        <v>736</v>
      </c>
    </row>
    <row r="308" spans="1:6" ht="15">
      <c r="A308" s="53" t="s">
        <v>737</v>
      </c>
      <c r="B308" t="s">
        <v>729</v>
      </c>
      <c r="C308" s="33"/>
    </row>
    <row r="309" spans="1:6">
      <c r="B309" t="s">
        <v>738</v>
      </c>
      <c r="C309" s="33"/>
      <c r="E309" s="64" t="s">
        <v>568</v>
      </c>
      <c r="F309" s="54" t="s">
        <v>599</v>
      </c>
    </row>
    <row r="310" spans="1:6" ht="15">
      <c r="A310" s="53"/>
      <c r="B310" t="s">
        <v>739</v>
      </c>
      <c r="C310" s="33"/>
      <c r="E310" s="55">
        <v>6</v>
      </c>
      <c r="F310" s="55" t="s">
        <v>699</v>
      </c>
    </row>
    <row r="311" spans="1:6" ht="15.6">
      <c r="A311" s="51"/>
      <c r="B311"/>
      <c r="C311" s="33"/>
    </row>
    <row r="312" spans="1:6" ht="15">
      <c r="A312" s="53"/>
      <c r="B312" t="s">
        <v>731</v>
      </c>
      <c r="C312" s="33"/>
    </row>
    <row r="313" spans="1:6" ht="15">
      <c r="A313" s="53"/>
      <c r="B313" t="s">
        <v>740</v>
      </c>
      <c r="C313" s="33"/>
    </row>
    <row r="314" spans="1:6" ht="15">
      <c r="A314" s="53"/>
      <c r="B314" t="s">
        <v>739</v>
      </c>
      <c r="C314" s="33"/>
    </row>
    <row r="315" spans="1:6" ht="18" customHeight="1">
      <c r="A315" s="53"/>
      <c r="B315"/>
      <c r="C315" s="33"/>
    </row>
    <row r="316" spans="1:6" ht="15.6">
      <c r="A316" s="51" t="s">
        <v>741</v>
      </c>
      <c r="B316" t="s">
        <v>742</v>
      </c>
      <c r="C316" s="33"/>
    </row>
    <row r="317" spans="1:6" ht="15">
      <c r="A317" s="53"/>
      <c r="B317" s="89" t="s">
        <v>743</v>
      </c>
      <c r="C317" s="90"/>
      <c r="D317" s="91"/>
      <c r="E317" s="64" t="s">
        <v>568</v>
      </c>
      <c r="F317" s="54" t="s">
        <v>599</v>
      </c>
    </row>
    <row r="318" spans="1:6" ht="15.6">
      <c r="A318" s="51"/>
      <c r="B318" s="81"/>
      <c r="C318" s="33"/>
      <c r="E318" s="55">
        <f>160.91</f>
        <v>160.91</v>
      </c>
      <c r="F318" s="55" t="s">
        <v>22</v>
      </c>
    </row>
    <row r="319" spans="1:6" ht="10.5" customHeight="1">
      <c r="A319" s="53"/>
      <c r="B319"/>
      <c r="C319" s="33"/>
    </row>
    <row r="320" spans="1:6" ht="10.5" customHeight="1">
      <c r="A320" s="53"/>
      <c r="B320"/>
      <c r="C320" s="33"/>
    </row>
    <row r="321" spans="1:6" ht="19.5" customHeight="1">
      <c r="A321" s="53"/>
      <c r="B321"/>
      <c r="C321" s="33"/>
    </row>
    <row r="322" spans="1:6" ht="17.25" customHeight="1">
      <c r="A322" s="51" t="s">
        <v>744</v>
      </c>
      <c r="B322" t="s">
        <v>745</v>
      </c>
      <c r="C322" s="33"/>
      <c r="E322" s="64" t="s">
        <v>568</v>
      </c>
      <c r="F322" s="54" t="s">
        <v>599</v>
      </c>
    </row>
    <row r="323" spans="1:6" ht="18" customHeight="1">
      <c r="A323" s="53"/>
      <c r="B323" s="92" t="s">
        <v>746</v>
      </c>
      <c r="C323" s="33"/>
      <c r="E323" s="55">
        <f>144.91+45+64.04</f>
        <v>253.95</v>
      </c>
      <c r="F323" s="55" t="s">
        <v>22</v>
      </c>
    </row>
    <row r="324" spans="1:6" ht="14.25" customHeight="1">
      <c r="A324" s="53"/>
      <c r="B324" s="92" t="s">
        <v>747</v>
      </c>
      <c r="C324" s="33"/>
    </row>
    <row r="325" spans="1:6" ht="20.25" customHeight="1">
      <c r="A325" s="53"/>
      <c r="B325" s="92" t="s">
        <v>748</v>
      </c>
      <c r="C325" s="33"/>
    </row>
    <row r="326" spans="1:6" ht="10.5" customHeight="1">
      <c r="A326" s="53"/>
      <c r="B326"/>
      <c r="C326" s="33"/>
    </row>
    <row r="327" spans="1:6" ht="15">
      <c r="A327" s="53"/>
      <c r="B327"/>
      <c r="C327" s="33"/>
    </row>
    <row r="328" spans="1:6" ht="15.6">
      <c r="A328" s="51" t="s">
        <v>749</v>
      </c>
      <c r="B328" s="93" t="s">
        <v>750</v>
      </c>
      <c r="C328" s="33"/>
    </row>
    <row r="329" spans="1:6" ht="15.6">
      <c r="A329" s="51"/>
      <c r="B329" s="93" t="s">
        <v>751</v>
      </c>
      <c r="C329" s="33"/>
    </row>
    <row r="330" spans="1:6" ht="13.8">
      <c r="A330" s="33"/>
      <c r="B330" s="56" t="s">
        <v>752</v>
      </c>
      <c r="C330" s="33"/>
    </row>
    <row r="331" spans="1:6">
      <c r="B331" s="56" t="s">
        <v>753</v>
      </c>
      <c r="C331" s="33"/>
    </row>
    <row r="332" spans="1:6">
      <c r="B332" s="56" t="s">
        <v>754</v>
      </c>
      <c r="C332" s="33"/>
      <c r="E332" s="64" t="s">
        <v>568</v>
      </c>
      <c r="F332" s="54" t="s">
        <v>599</v>
      </c>
    </row>
    <row r="333" spans="1:6">
      <c r="B333" s="56" t="s">
        <v>755</v>
      </c>
      <c r="C333" s="33"/>
      <c r="E333" s="55">
        <f>7+29+12</f>
        <v>48</v>
      </c>
      <c r="F333" s="55" t="s">
        <v>725</v>
      </c>
    </row>
    <row r="334" spans="1:6">
      <c r="B334" s="56"/>
      <c r="C334" s="33"/>
    </row>
    <row r="335" spans="1:6" ht="15.6">
      <c r="A335" s="51" t="s">
        <v>756</v>
      </c>
      <c r="B335" s="56" t="s">
        <v>1092</v>
      </c>
      <c r="C335" s="33"/>
    </row>
    <row r="336" spans="1:6">
      <c r="B336" s="56"/>
      <c r="C336" s="33"/>
      <c r="E336" s="64" t="s">
        <v>568</v>
      </c>
      <c r="F336" s="54" t="s">
        <v>599</v>
      </c>
    </row>
    <row r="337" spans="1:12">
      <c r="B337" s="56"/>
      <c r="C337" s="33"/>
      <c r="E337" s="55">
        <v>36</v>
      </c>
      <c r="F337" s="55" t="s">
        <v>725</v>
      </c>
    </row>
    <row r="338" spans="1:12">
      <c r="B338" s="56"/>
      <c r="C338" s="33"/>
    </row>
    <row r="339" spans="1:12" ht="15.6">
      <c r="A339" s="51" t="s">
        <v>757</v>
      </c>
      <c r="B339" s="77" t="s">
        <v>758</v>
      </c>
    </row>
    <row r="340" spans="1:12" ht="15">
      <c r="A340" s="94"/>
      <c r="B340" t="s">
        <v>759</v>
      </c>
    </row>
    <row r="341" spans="1:12" ht="18" thickBot="1">
      <c r="B341" t="s">
        <v>760</v>
      </c>
      <c r="D341" s="42">
        <v>33.58</v>
      </c>
    </row>
    <row r="342" spans="1:12">
      <c r="B342"/>
      <c r="D342" s="32">
        <f>SUM(D341:D341)</f>
        <v>33.58</v>
      </c>
      <c r="E342" s="64" t="s">
        <v>568</v>
      </c>
      <c r="F342" s="54" t="s">
        <v>599</v>
      </c>
    </row>
    <row r="343" spans="1:12">
      <c r="B343"/>
      <c r="E343" s="55">
        <f>D342</f>
        <v>33.58</v>
      </c>
      <c r="F343" s="55" t="s">
        <v>761</v>
      </c>
    </row>
    <row r="344" spans="1:12" ht="18" thickBot="1"/>
    <row r="345" spans="1:12" ht="18" thickBot="1">
      <c r="A345" s="46">
        <v>7</v>
      </c>
      <c r="B345" s="95" t="s">
        <v>762</v>
      </c>
      <c r="C345" s="48"/>
      <c r="D345" s="48"/>
      <c r="E345" s="48"/>
      <c r="F345" s="48"/>
      <c r="G345" s="69"/>
      <c r="H345" s="96"/>
    </row>
    <row r="347" spans="1:12" ht="15.6">
      <c r="A347" s="51" t="s">
        <v>763</v>
      </c>
      <c r="B347" s="77" t="s">
        <v>764</v>
      </c>
    </row>
    <row r="348" spans="1:12" ht="15.6">
      <c r="A348" s="51"/>
      <c r="B348" t="s">
        <v>765</v>
      </c>
      <c r="E348" s="85"/>
      <c r="F348" s="60"/>
    </row>
    <row r="349" spans="1:12" ht="15.6">
      <c r="A349" s="51"/>
      <c r="B349" t="s">
        <v>766</v>
      </c>
      <c r="C349" s="32">
        <f>E234</f>
        <v>142.44</v>
      </c>
      <c r="D349" s="32">
        <v>2</v>
      </c>
      <c r="E349" s="32">
        <f>C349*D349</f>
        <v>284.88</v>
      </c>
    </row>
    <row r="350" spans="1:12" ht="15.6">
      <c r="A350" s="51"/>
      <c r="B350" t="s">
        <v>767</v>
      </c>
      <c r="C350" s="32">
        <f>E9+E10+E11+E12+E13</f>
        <v>25.823999999999998</v>
      </c>
      <c r="D350" s="32">
        <v>2</v>
      </c>
      <c r="E350" s="32">
        <f t="shared" ref="E350:E352" si="4">C350*D350</f>
        <v>51.647999999999996</v>
      </c>
      <c r="F350" s="85"/>
      <c r="G350" s="60"/>
    </row>
    <row r="351" spans="1:12" ht="15.6">
      <c r="A351" s="51"/>
      <c r="B351" t="s">
        <v>1013</v>
      </c>
      <c r="C351" s="32">
        <v>43.12</v>
      </c>
      <c r="D351" s="159">
        <v>2</v>
      </c>
      <c r="E351" s="32">
        <f t="shared" si="4"/>
        <v>86.24</v>
      </c>
      <c r="G351" s="32"/>
    </row>
    <row r="352" spans="1:12" s="140" customFormat="1" ht="16.2" thickBot="1">
      <c r="A352" s="51"/>
      <c r="B352" s="140" t="s">
        <v>1014</v>
      </c>
      <c r="C352" s="32">
        <v>3.75</v>
      </c>
      <c r="D352" s="159">
        <v>2</v>
      </c>
      <c r="E352" s="42">
        <f t="shared" si="4"/>
        <v>7.5</v>
      </c>
      <c r="F352" s="32"/>
      <c r="G352" s="32"/>
      <c r="H352" s="34"/>
      <c r="I352" s="33"/>
      <c r="J352" s="32"/>
      <c r="K352" s="33"/>
      <c r="L352" s="33"/>
    </row>
    <row r="353" spans="1:12" ht="15.6">
      <c r="A353" s="51"/>
      <c r="B353"/>
      <c r="D353" s="60"/>
      <c r="E353" s="32">
        <f>SUM(E349:E352)</f>
        <v>430.26800000000003</v>
      </c>
      <c r="G353" s="32"/>
    </row>
    <row r="354" spans="1:12" ht="15.6">
      <c r="A354" s="51"/>
      <c r="B354"/>
      <c r="D354" s="60"/>
      <c r="G354" s="32"/>
    </row>
    <row r="355" spans="1:12" ht="15.6">
      <c r="A355" s="51"/>
      <c r="B355"/>
      <c r="D355" s="60"/>
      <c r="E355" s="64" t="s">
        <v>568</v>
      </c>
      <c r="F355" s="54" t="s">
        <v>599</v>
      </c>
      <c r="G355" s="32"/>
    </row>
    <row r="356" spans="1:12" ht="15.6">
      <c r="A356" s="51"/>
      <c r="B356"/>
      <c r="D356" s="60"/>
      <c r="E356" s="55">
        <f>E353</f>
        <v>430.26800000000003</v>
      </c>
      <c r="F356" s="55" t="s">
        <v>22</v>
      </c>
      <c r="G356" s="32"/>
    </row>
    <row r="357" spans="1:12" ht="15.6">
      <c r="A357" s="51"/>
      <c r="B357"/>
      <c r="D357" s="60"/>
      <c r="G357" s="32"/>
    </row>
    <row r="358" spans="1:12" ht="15.6">
      <c r="A358" s="51" t="s">
        <v>768</v>
      </c>
      <c r="B358" s="83" t="s">
        <v>769</v>
      </c>
    </row>
    <row r="359" spans="1:12" ht="15.6">
      <c r="A359" s="51"/>
      <c r="B359" t="s">
        <v>770</v>
      </c>
    </row>
    <row r="360" spans="1:12" ht="15.6">
      <c r="A360" s="51"/>
      <c r="B360" t="s">
        <v>771</v>
      </c>
      <c r="C360" s="32">
        <f>(F9+F10+F11+F12+F13)*1.5</f>
        <v>53.58</v>
      </c>
      <c r="D360" s="85"/>
      <c r="E360" s="64" t="s">
        <v>568</v>
      </c>
      <c r="F360" s="54" t="s">
        <v>599</v>
      </c>
    </row>
    <row r="361" spans="1:12" ht="15.6">
      <c r="A361" s="51"/>
      <c r="B361" s="83" t="s">
        <v>1001</v>
      </c>
      <c r="C361" s="32">
        <v>5</v>
      </c>
      <c r="E361" s="55">
        <f>C363</f>
        <v>63.58</v>
      </c>
      <c r="F361" s="55" t="s">
        <v>761</v>
      </c>
    </row>
    <row r="362" spans="1:12" ht="16.2" thickBot="1">
      <c r="A362" s="51"/>
      <c r="B362" s="83" t="s">
        <v>772</v>
      </c>
      <c r="C362" s="42">
        <v>5</v>
      </c>
    </row>
    <row r="363" spans="1:12" ht="15.6">
      <c r="A363" s="51"/>
      <c r="B363" s="83"/>
      <c r="C363" s="32">
        <f>SUM(C360:C362)</f>
        <v>63.58</v>
      </c>
    </row>
    <row r="364" spans="1:12" ht="15.6">
      <c r="A364" s="51"/>
      <c r="B364" s="83"/>
    </row>
    <row r="365" spans="1:12" ht="15.6">
      <c r="A365" s="51" t="s">
        <v>773</v>
      </c>
      <c r="B365" s="83" t="s">
        <v>774</v>
      </c>
    </row>
    <row r="366" spans="1:12" ht="15.6">
      <c r="A366" s="51"/>
      <c r="B366" s="161" t="s">
        <v>1018</v>
      </c>
      <c r="E366" s="64" t="s">
        <v>568</v>
      </c>
      <c r="F366" s="54" t="s">
        <v>599</v>
      </c>
    </row>
    <row r="367" spans="1:12" ht="15.6">
      <c r="A367" s="51"/>
      <c r="B367" s="161" t="s">
        <v>1019</v>
      </c>
      <c r="E367" s="55">
        <f>25+20+10+10</f>
        <v>65</v>
      </c>
      <c r="F367" s="55" t="s">
        <v>725</v>
      </c>
    </row>
    <row r="368" spans="1:12" s="144" customFormat="1" ht="15.6">
      <c r="A368" s="51"/>
      <c r="B368" s="161" t="s">
        <v>1020</v>
      </c>
      <c r="C368" s="32"/>
      <c r="D368" s="32"/>
      <c r="E368" s="157"/>
      <c r="F368" s="157"/>
      <c r="G368" s="33"/>
      <c r="H368" s="34"/>
      <c r="I368" s="33"/>
      <c r="J368" s="32"/>
      <c r="K368" s="33"/>
      <c r="L368" s="33"/>
    </row>
    <row r="369" spans="1:13" s="144" customFormat="1" ht="15.6">
      <c r="A369" s="51"/>
      <c r="B369" s="161" t="s">
        <v>1021</v>
      </c>
      <c r="C369" s="32"/>
      <c r="D369" s="32"/>
      <c r="E369" s="157"/>
      <c r="F369" s="157"/>
      <c r="G369" s="33"/>
      <c r="H369" s="34"/>
      <c r="I369" s="33"/>
      <c r="J369" s="32"/>
      <c r="K369" s="33"/>
      <c r="L369" s="33"/>
    </row>
    <row r="370" spans="1:13" s="144" customFormat="1" ht="15.6">
      <c r="A370" s="51"/>
      <c r="B370" s="97"/>
      <c r="C370" s="32"/>
      <c r="D370" s="32"/>
      <c r="E370" s="157"/>
      <c r="F370" s="157"/>
      <c r="G370" s="33"/>
      <c r="H370" s="34"/>
      <c r="I370" s="33"/>
      <c r="J370" s="32"/>
      <c r="K370" s="33"/>
      <c r="L370" s="33"/>
    </row>
    <row r="371" spans="1:13" s="144" customFormat="1" ht="15.6">
      <c r="A371" s="51"/>
      <c r="B371" s="97"/>
      <c r="C371" s="32"/>
      <c r="D371" s="32"/>
      <c r="E371" s="157"/>
      <c r="F371" s="157"/>
      <c r="G371" s="33"/>
      <c r="H371" s="34"/>
      <c r="I371" s="33"/>
      <c r="J371" s="32"/>
      <c r="K371" s="33"/>
      <c r="L371" s="33"/>
    </row>
    <row r="372" spans="1:13" ht="15.6">
      <c r="A372" s="51"/>
      <c r="B372" s="97"/>
    </row>
    <row r="373" spans="1:13" ht="39.6">
      <c r="A373" s="58" t="s">
        <v>775</v>
      </c>
      <c r="B373" s="98" t="s">
        <v>776</v>
      </c>
    </row>
    <row r="374" spans="1:13" ht="15.6">
      <c r="A374" s="51"/>
      <c r="B374" s="97" t="s">
        <v>777</v>
      </c>
      <c r="E374" s="64" t="s">
        <v>568</v>
      </c>
      <c r="F374" s="54" t="s">
        <v>599</v>
      </c>
    </row>
    <row r="375" spans="1:13" ht="15.6">
      <c r="A375" s="51"/>
      <c r="B375" s="97"/>
      <c r="E375" s="55">
        <v>26.4</v>
      </c>
      <c r="F375" s="55" t="s">
        <v>22</v>
      </c>
    </row>
    <row r="376" spans="1:13" ht="15.6">
      <c r="A376" s="51"/>
      <c r="B376" s="97"/>
    </row>
    <row r="377" spans="1:13" ht="15.6">
      <c r="A377" s="51"/>
      <c r="B377" s="97"/>
    </row>
    <row r="378" spans="1:13" ht="16.2" thickBot="1">
      <c r="A378" s="51"/>
    </row>
    <row r="379" spans="1:13" ht="15.6">
      <c r="A379" s="51"/>
      <c r="B379"/>
      <c r="G379" s="99"/>
      <c r="H379" s="100" t="s">
        <v>778</v>
      </c>
      <c r="I379" s="101" t="s">
        <v>779</v>
      </c>
      <c r="J379" s="102" t="s">
        <v>780</v>
      </c>
      <c r="K379" s="101" t="s">
        <v>1015</v>
      </c>
      <c r="L379" s="103" t="s">
        <v>781</v>
      </c>
      <c r="M379" s="33" t="s">
        <v>782</v>
      </c>
    </row>
    <row r="380" spans="1:13" ht="15.6">
      <c r="A380" s="51"/>
      <c r="B380" s="77" t="s">
        <v>783</v>
      </c>
      <c r="C380" s="55" t="s">
        <v>568</v>
      </c>
      <c r="D380" s="55" t="s">
        <v>599</v>
      </c>
      <c r="G380" s="104" t="s">
        <v>784</v>
      </c>
      <c r="H380" s="32">
        <f>C381</f>
        <v>366.68800000000005</v>
      </c>
      <c r="I380" s="32">
        <v>0</v>
      </c>
      <c r="J380" s="32">
        <v>0</v>
      </c>
      <c r="K380" s="33">
        <v>0</v>
      </c>
      <c r="L380" s="105">
        <v>0</v>
      </c>
      <c r="M380" s="106">
        <f>SUM(H380:L380)</f>
        <v>366.68800000000005</v>
      </c>
    </row>
    <row r="381" spans="1:13" ht="15.6">
      <c r="A381" s="51" t="s">
        <v>785</v>
      </c>
      <c r="B381" t="s">
        <v>784</v>
      </c>
      <c r="C381" s="55">
        <f>E356-E361</f>
        <v>366.68800000000005</v>
      </c>
      <c r="D381" s="55" t="s">
        <v>22</v>
      </c>
      <c r="F381" s="94"/>
      <c r="G381" s="104" t="s">
        <v>786</v>
      </c>
      <c r="H381" s="32">
        <v>0</v>
      </c>
      <c r="I381" s="32">
        <f>I34</f>
        <v>414.48399999999992</v>
      </c>
      <c r="J381" s="32">
        <f>I50</f>
        <v>394.42500000000001</v>
      </c>
      <c r="K381" s="32">
        <f>I64</f>
        <v>109.15599999999999</v>
      </c>
      <c r="L381" s="107">
        <f>I57</f>
        <v>96.22</v>
      </c>
      <c r="M381" s="106">
        <f t="shared" ref="M381:M386" si="5">SUM(H381:L381)</f>
        <v>1014.2849999999999</v>
      </c>
    </row>
    <row r="382" spans="1:13" ht="15.6">
      <c r="A382" s="51" t="s">
        <v>787</v>
      </c>
      <c r="B382" t="s">
        <v>788</v>
      </c>
      <c r="C382" s="55">
        <f>M381</f>
        <v>1014.2849999999999</v>
      </c>
      <c r="D382" s="55"/>
      <c r="F382" s="94"/>
      <c r="G382" s="104" t="s">
        <v>789</v>
      </c>
      <c r="H382" s="32">
        <f>C383</f>
        <v>156.845</v>
      </c>
      <c r="I382" s="32">
        <v>0</v>
      </c>
      <c r="J382" s="32">
        <v>0</v>
      </c>
      <c r="K382" s="33">
        <v>0</v>
      </c>
      <c r="L382" s="105">
        <v>0</v>
      </c>
      <c r="M382" s="106">
        <f t="shared" si="5"/>
        <v>156.845</v>
      </c>
    </row>
    <row r="383" spans="1:13" ht="15.6">
      <c r="A383" s="51" t="s">
        <v>790</v>
      </c>
      <c r="B383" t="s">
        <v>789</v>
      </c>
      <c r="C383" s="55">
        <f>(2*3.15*0.075*3.5*12)+(13.34*3)+(18+42+8)+((0.6*2.1*2)+(0.8*2.1*2)+(0.9*2.1*2))*3</f>
        <v>156.845</v>
      </c>
      <c r="D383" s="55" t="s">
        <v>22</v>
      </c>
      <c r="F383" s="94"/>
      <c r="G383" s="104" t="s">
        <v>791</v>
      </c>
      <c r="H383" s="32">
        <f>H380*0.3</f>
        <v>110.00640000000001</v>
      </c>
      <c r="I383" s="32">
        <f>I381*0.3</f>
        <v>124.34519999999998</v>
      </c>
      <c r="J383" s="32">
        <f t="shared" ref="J383:L383" si="6">J381*0.3</f>
        <v>118.3275</v>
      </c>
      <c r="K383" s="32">
        <f t="shared" si="6"/>
        <v>32.746799999999993</v>
      </c>
      <c r="L383" s="107">
        <f t="shared" si="6"/>
        <v>28.866</v>
      </c>
      <c r="M383" s="106">
        <f t="shared" si="5"/>
        <v>414.2919</v>
      </c>
    </row>
    <row r="384" spans="1:13" ht="15.6">
      <c r="A384" s="51" t="s">
        <v>792</v>
      </c>
      <c r="B384" t="s">
        <v>791</v>
      </c>
      <c r="C384" s="55">
        <f>M383</f>
        <v>414.2919</v>
      </c>
      <c r="D384" s="55" t="s">
        <v>22</v>
      </c>
      <c r="F384" s="94"/>
      <c r="G384" s="104" t="s">
        <v>793</v>
      </c>
      <c r="H384" s="32">
        <f>H380</f>
        <v>366.68800000000005</v>
      </c>
      <c r="I384" s="32">
        <v>0</v>
      </c>
      <c r="J384" s="32">
        <v>0</v>
      </c>
      <c r="K384" s="33">
        <v>0</v>
      </c>
      <c r="L384" s="105">
        <v>0</v>
      </c>
      <c r="M384" s="106">
        <f t="shared" si="5"/>
        <v>366.68800000000005</v>
      </c>
    </row>
    <row r="385" spans="1:13" ht="15.6">
      <c r="A385" s="51" t="s">
        <v>794</v>
      </c>
      <c r="B385" t="s">
        <v>793</v>
      </c>
      <c r="C385" s="55">
        <f>C381</f>
        <v>366.68800000000005</v>
      </c>
      <c r="D385" s="55" t="s">
        <v>22</v>
      </c>
      <c r="F385" s="94"/>
      <c r="G385" s="104" t="s">
        <v>795</v>
      </c>
      <c r="H385" s="32">
        <f>H382</f>
        <v>156.845</v>
      </c>
      <c r="I385" s="32">
        <v>0</v>
      </c>
      <c r="J385" s="32">
        <v>0</v>
      </c>
      <c r="K385" s="33">
        <v>0</v>
      </c>
      <c r="L385" s="105">
        <v>0</v>
      </c>
      <c r="M385" s="106">
        <f t="shared" si="5"/>
        <v>156.845</v>
      </c>
    </row>
    <row r="386" spans="1:13" ht="16.2" thickBot="1">
      <c r="A386" s="51" t="s">
        <v>796</v>
      </c>
      <c r="B386" t="s">
        <v>795</v>
      </c>
      <c r="C386" s="55">
        <f>C383</f>
        <v>156.845</v>
      </c>
      <c r="D386" s="55" t="s">
        <v>22</v>
      </c>
      <c r="F386" s="94"/>
      <c r="G386" s="108" t="s">
        <v>797</v>
      </c>
      <c r="H386" s="42">
        <v>0</v>
      </c>
      <c r="I386" s="42">
        <f>(7*5)+ ( 1*1.2*3*6)</f>
        <v>56.599999999999994</v>
      </c>
      <c r="J386" s="42">
        <v>0</v>
      </c>
      <c r="K386" s="109">
        <f>2*5</f>
        <v>10</v>
      </c>
      <c r="L386" s="110">
        <f>(1.2*1*3)+ ( 0.8*2.1*3)</f>
        <v>8.64</v>
      </c>
      <c r="M386" s="106">
        <f t="shared" si="5"/>
        <v>75.239999999999995</v>
      </c>
    </row>
    <row r="387" spans="1:13" ht="15.6">
      <c r="A387" s="51" t="s">
        <v>798</v>
      </c>
      <c r="B387" t="s">
        <v>797</v>
      </c>
      <c r="C387" s="55">
        <f>M386</f>
        <v>75.239999999999995</v>
      </c>
      <c r="D387" s="55" t="s">
        <v>22</v>
      </c>
    </row>
    <row r="388" spans="1:13" s="140" customFormat="1" ht="15.6">
      <c r="A388" s="51"/>
      <c r="C388" s="157"/>
      <c r="D388" s="157"/>
      <c r="E388" s="32"/>
      <c r="F388" s="32"/>
      <c r="G388" s="33"/>
      <c r="H388" s="34"/>
      <c r="I388" s="33"/>
      <c r="J388" s="32"/>
      <c r="K388" s="33"/>
      <c r="L388" s="33"/>
    </row>
    <row r="389" spans="1:13" s="140" customFormat="1" ht="15.6">
      <c r="A389" s="51"/>
      <c r="C389" s="157"/>
      <c r="D389" s="157"/>
      <c r="E389" s="32"/>
      <c r="F389" s="32"/>
      <c r="G389" s="33"/>
      <c r="H389" s="34"/>
      <c r="I389" s="33"/>
      <c r="J389" s="32"/>
      <c r="K389" s="33"/>
      <c r="L389" s="33"/>
    </row>
    <row r="390" spans="1:13" ht="18" thickBot="1"/>
    <row r="391" spans="1:13" ht="18" thickBot="1">
      <c r="A391" s="46">
        <v>8</v>
      </c>
      <c r="B391" s="47" t="s">
        <v>799</v>
      </c>
      <c r="C391" s="48"/>
      <c r="D391" s="49"/>
    </row>
    <row r="392" spans="1:13" ht="21">
      <c r="A392" s="37"/>
      <c r="B392" s="88" t="s">
        <v>800</v>
      </c>
      <c r="C392" s="33"/>
    </row>
    <row r="393" spans="1:13" ht="15.6">
      <c r="A393" s="51" t="s">
        <v>801</v>
      </c>
      <c r="B393" t="s">
        <v>802</v>
      </c>
      <c r="C393" s="33"/>
      <c r="E393" s="64" t="s">
        <v>568</v>
      </c>
      <c r="F393" s="54" t="s">
        <v>599</v>
      </c>
    </row>
    <row r="394" spans="1:13" ht="15.6">
      <c r="A394" s="51"/>
      <c r="B394" t="s">
        <v>803</v>
      </c>
      <c r="C394" s="32">
        <f>E17</f>
        <v>104.38799999999999</v>
      </c>
      <c r="E394" s="55">
        <f>C399*0.06</f>
        <v>8.0632799999999989</v>
      </c>
      <c r="F394" s="55" t="s">
        <v>44</v>
      </c>
    </row>
    <row r="395" spans="1:13" ht="15.6">
      <c r="A395" s="51"/>
      <c r="B395" s="56" t="s">
        <v>804</v>
      </c>
      <c r="C395" s="33">
        <v>0</v>
      </c>
      <c r="G395" s="33">
        <v>0</v>
      </c>
    </row>
    <row r="396" spans="1:13" ht="15.6">
      <c r="A396" s="51"/>
      <c r="B396" s="56" t="s">
        <v>548</v>
      </c>
      <c r="C396" s="33">
        <v>0</v>
      </c>
    </row>
    <row r="397" spans="1:13" ht="15.6">
      <c r="A397" s="51"/>
      <c r="B397" s="56" t="s">
        <v>805</v>
      </c>
      <c r="C397" s="33">
        <v>0</v>
      </c>
    </row>
    <row r="398" spans="1:13" ht="16.2" thickBot="1">
      <c r="A398" s="51"/>
      <c r="B398" s="56" t="s">
        <v>558</v>
      </c>
      <c r="C398" s="42">
        <f>E54</f>
        <v>30</v>
      </c>
    </row>
    <row r="399" spans="1:13" ht="15.6">
      <c r="A399" s="51"/>
      <c r="B399" s="56"/>
      <c r="C399" s="32">
        <f>SUM(C394:C398)</f>
        <v>134.38799999999998</v>
      </c>
    </row>
    <row r="400" spans="1:13" ht="13.8">
      <c r="A400" s="111"/>
      <c r="B400"/>
      <c r="C400" s="33"/>
      <c r="D400" s="33"/>
    </row>
    <row r="401" spans="1:6" ht="15.6">
      <c r="A401" s="51" t="s">
        <v>806</v>
      </c>
      <c r="B401" s="56" t="s">
        <v>807</v>
      </c>
      <c r="C401" s="33"/>
      <c r="E401" s="85"/>
      <c r="F401" s="60"/>
    </row>
    <row r="402" spans="1:6">
      <c r="A402" s="36"/>
      <c r="B402" s="56" t="s">
        <v>808</v>
      </c>
    </row>
    <row r="403" spans="1:6">
      <c r="A403" s="36"/>
      <c r="B403" s="56" t="s">
        <v>535</v>
      </c>
      <c r="C403" s="32">
        <f>E16</f>
        <v>64.259999999999991</v>
      </c>
    </row>
    <row r="404" spans="1:6">
      <c r="A404" s="36"/>
      <c r="B404" s="56" t="s">
        <v>809</v>
      </c>
      <c r="C404" s="32">
        <f>E14+E15</f>
        <v>14.304</v>
      </c>
    </row>
    <row r="405" spans="1:6">
      <c r="A405" s="36"/>
      <c r="B405" s="56" t="s">
        <v>804</v>
      </c>
      <c r="C405" s="32">
        <v>0</v>
      </c>
    </row>
    <row r="406" spans="1:6">
      <c r="A406" s="36"/>
      <c r="B406" s="56" t="s">
        <v>548</v>
      </c>
      <c r="C406" s="32">
        <v>0</v>
      </c>
    </row>
    <row r="407" spans="1:6">
      <c r="A407" s="36"/>
      <c r="B407" s="56" t="s">
        <v>805</v>
      </c>
      <c r="C407" s="32">
        <v>0</v>
      </c>
    </row>
    <row r="408" spans="1:6" ht="18" thickBot="1">
      <c r="A408" s="36"/>
      <c r="B408" s="56" t="s">
        <v>558</v>
      </c>
      <c r="C408" s="42">
        <f>C398</f>
        <v>30</v>
      </c>
      <c r="E408" s="64" t="s">
        <v>568</v>
      </c>
      <c r="F408" s="54" t="s">
        <v>599</v>
      </c>
    </row>
    <row r="409" spans="1:6">
      <c r="A409" s="36"/>
      <c r="B409" s="56"/>
      <c r="C409" s="32">
        <f>SUM(C403:C408)</f>
        <v>108.56399999999999</v>
      </c>
      <c r="E409" s="55">
        <f>C409</f>
        <v>108.56399999999999</v>
      </c>
      <c r="F409" s="55" t="s">
        <v>44</v>
      </c>
    </row>
    <row r="410" spans="1:6">
      <c r="A410" s="36"/>
      <c r="B410" s="56"/>
    </row>
    <row r="411" spans="1:6">
      <c r="A411" s="36"/>
      <c r="C411" s="33"/>
    </row>
    <row r="412" spans="1:6" ht="15.6">
      <c r="A412" s="51" t="s">
        <v>810</v>
      </c>
      <c r="B412" s="56" t="s">
        <v>811</v>
      </c>
      <c r="C412" s="33"/>
    </row>
    <row r="413" spans="1:6">
      <c r="A413" s="36"/>
      <c r="B413" s="56" t="s">
        <v>803</v>
      </c>
      <c r="C413" s="32">
        <f>E9+E10+E11+E12+E13</f>
        <v>25.823999999999998</v>
      </c>
    </row>
    <row r="414" spans="1:6">
      <c r="A414" s="36"/>
      <c r="B414" s="56" t="s">
        <v>812</v>
      </c>
      <c r="C414" s="33">
        <v>10</v>
      </c>
    </row>
    <row r="415" spans="1:6">
      <c r="A415" s="36"/>
      <c r="B415" s="56" t="s">
        <v>813</v>
      </c>
      <c r="C415" s="33">
        <v>10</v>
      </c>
    </row>
    <row r="416" spans="1:6">
      <c r="A416" s="36"/>
      <c r="B416" s="56" t="s">
        <v>805</v>
      </c>
      <c r="C416" s="33">
        <v>0</v>
      </c>
    </row>
    <row r="417" spans="1:12" ht="18" thickBot="1">
      <c r="A417" s="36"/>
      <c r="B417" s="56" t="s">
        <v>558</v>
      </c>
      <c r="C417" s="109">
        <v>0</v>
      </c>
      <c r="E417" s="64" t="s">
        <v>568</v>
      </c>
      <c r="F417" s="54" t="s">
        <v>599</v>
      </c>
    </row>
    <row r="418" spans="1:12">
      <c r="A418" s="36"/>
      <c r="C418" s="32">
        <f>SUM(C413:C417)</f>
        <v>45.823999999999998</v>
      </c>
      <c r="E418" s="55">
        <f>C418</f>
        <v>45.823999999999998</v>
      </c>
      <c r="F418" s="55" t="s">
        <v>22</v>
      </c>
    </row>
    <row r="419" spans="1:12">
      <c r="A419" s="36"/>
    </row>
    <row r="420" spans="1:12">
      <c r="A420" s="36"/>
      <c r="C420" s="33"/>
    </row>
    <row r="421" spans="1:12" ht="15.6">
      <c r="A421" s="51" t="s">
        <v>814</v>
      </c>
      <c r="B421" s="56" t="s">
        <v>815</v>
      </c>
      <c r="C421" s="33"/>
      <c r="E421" s="64" t="s">
        <v>568</v>
      </c>
      <c r="F421" s="54" t="s">
        <v>599</v>
      </c>
    </row>
    <row r="422" spans="1:12">
      <c r="A422" s="36"/>
      <c r="B422" s="56" t="s">
        <v>816</v>
      </c>
      <c r="C422" s="33"/>
      <c r="E422" s="55">
        <f>6+6+5</f>
        <v>17</v>
      </c>
      <c r="F422" s="55" t="s">
        <v>725</v>
      </c>
    </row>
    <row r="423" spans="1:12">
      <c r="A423" s="36"/>
      <c r="C423" s="33"/>
    </row>
    <row r="424" spans="1:12">
      <c r="A424" s="36"/>
      <c r="C424" s="33"/>
    </row>
    <row r="425" spans="1:12" ht="15.6">
      <c r="A425" s="51" t="s">
        <v>817</v>
      </c>
      <c r="B425" t="s">
        <v>818</v>
      </c>
      <c r="E425" s="64" t="s">
        <v>568</v>
      </c>
      <c r="F425" s="54" t="s">
        <v>599</v>
      </c>
    </row>
    <row r="426" spans="1:12" ht="15">
      <c r="A426" s="53"/>
      <c r="B426" t="s">
        <v>819</v>
      </c>
      <c r="E426" s="55">
        <v>4</v>
      </c>
      <c r="F426" s="55" t="s">
        <v>820</v>
      </c>
      <c r="G426"/>
      <c r="H426"/>
      <c r="I426"/>
      <c r="J426"/>
      <c r="K426"/>
      <c r="L426"/>
    </row>
    <row r="427" spans="1:12" ht="15">
      <c r="A427" s="53"/>
      <c r="B427"/>
      <c r="G427"/>
      <c r="H427"/>
      <c r="I427"/>
      <c r="J427"/>
      <c r="K427"/>
      <c r="L427"/>
    </row>
    <row r="428" spans="1:12" ht="15">
      <c r="A428" s="53"/>
      <c r="B428"/>
      <c r="G428"/>
      <c r="H428"/>
      <c r="I428"/>
      <c r="J428"/>
      <c r="K428"/>
      <c r="L428"/>
    </row>
    <row r="429" spans="1:12" ht="15.6" thickBot="1">
      <c r="A429" s="53"/>
      <c r="B429"/>
      <c r="G429"/>
      <c r="H429"/>
      <c r="I429"/>
      <c r="J429"/>
      <c r="K429"/>
      <c r="L429"/>
    </row>
    <row r="430" spans="1:12" ht="18" thickBot="1">
      <c r="A430" s="112">
        <v>9</v>
      </c>
      <c r="B430" s="202" t="s">
        <v>821</v>
      </c>
      <c r="C430" s="203"/>
      <c r="D430" s="203"/>
      <c r="E430" s="203"/>
      <c r="F430" s="204"/>
      <c r="G430"/>
      <c r="H430"/>
      <c r="I430"/>
      <c r="J430"/>
      <c r="K430"/>
      <c r="L430"/>
    </row>
    <row r="431" spans="1:12" ht="15">
      <c r="A431" s="53"/>
      <c r="B431"/>
      <c r="G431"/>
      <c r="H431"/>
      <c r="I431"/>
      <c r="J431"/>
      <c r="K431"/>
      <c r="L431"/>
    </row>
    <row r="432" spans="1:12" ht="15.6">
      <c r="A432" s="51"/>
      <c r="B432"/>
      <c r="G432"/>
      <c r="H432"/>
      <c r="I432"/>
      <c r="J432"/>
      <c r="K432"/>
      <c r="L432"/>
    </row>
    <row r="433" spans="1:12" ht="15.6">
      <c r="A433" s="51"/>
      <c r="B433" s="113" t="s">
        <v>1002</v>
      </c>
      <c r="G433"/>
      <c r="H433"/>
      <c r="I433"/>
      <c r="J433"/>
      <c r="K433"/>
      <c r="L433"/>
    </row>
    <row r="434" spans="1:12" ht="15.6">
      <c r="A434" s="51"/>
      <c r="B434"/>
      <c r="G434"/>
      <c r="H434"/>
      <c r="I434"/>
      <c r="J434"/>
      <c r="K434"/>
      <c r="L434"/>
    </row>
    <row r="435" spans="1:12" ht="15.6">
      <c r="A435" s="51"/>
      <c r="B435"/>
      <c r="G435"/>
      <c r="H435"/>
      <c r="I435"/>
      <c r="J435"/>
      <c r="K435"/>
      <c r="L435"/>
    </row>
    <row r="436" spans="1:12" ht="15.6">
      <c r="A436" s="51"/>
      <c r="B436"/>
      <c r="C436" s="33"/>
      <c r="G436"/>
      <c r="H436"/>
      <c r="I436"/>
      <c r="J436"/>
      <c r="K436"/>
      <c r="L436"/>
    </row>
    <row r="437" spans="1:12" ht="15.6">
      <c r="A437" s="51" t="s">
        <v>822</v>
      </c>
      <c r="B437" t="s">
        <v>823</v>
      </c>
      <c r="C437" s="64" t="s">
        <v>782</v>
      </c>
      <c r="D437" s="55"/>
      <c r="E437" s="64" t="s">
        <v>824</v>
      </c>
      <c r="F437" s="54" t="s">
        <v>599</v>
      </c>
      <c r="G437" s="114" t="s">
        <v>825</v>
      </c>
      <c r="H437" s="115" t="s">
        <v>779</v>
      </c>
      <c r="I437" s="116" t="s">
        <v>780</v>
      </c>
      <c r="J437" s="115" t="s">
        <v>1009</v>
      </c>
      <c r="K437" s="115" t="s">
        <v>781</v>
      </c>
      <c r="L437" s="115" t="s">
        <v>782</v>
      </c>
    </row>
    <row r="438" spans="1:12" ht="15.6">
      <c r="A438" s="51"/>
      <c r="B438"/>
      <c r="C438" s="55">
        <f>L438</f>
        <v>102</v>
      </c>
      <c r="D438" s="55"/>
      <c r="E438" s="55">
        <v>81</v>
      </c>
      <c r="F438" s="55" t="s">
        <v>725</v>
      </c>
      <c r="G438" s="106">
        <v>93</v>
      </c>
      <c r="H438">
        <v>0</v>
      </c>
      <c r="I438" s="32">
        <v>0</v>
      </c>
      <c r="J438" s="32">
        <v>0</v>
      </c>
      <c r="K438" s="32">
        <v>9</v>
      </c>
      <c r="L438" s="106">
        <f>SUM(G438:K438)</f>
        <v>102</v>
      </c>
    </row>
    <row r="439" spans="1:12" ht="15.6">
      <c r="A439" s="51"/>
      <c r="B439"/>
      <c r="C439" s="33"/>
      <c r="G439" s="106"/>
      <c r="H439"/>
      <c r="I439"/>
      <c r="J439"/>
      <c r="K439"/>
      <c r="L439" s="106"/>
    </row>
    <row r="440" spans="1:12" ht="15.6">
      <c r="A440" s="51"/>
      <c r="B440"/>
      <c r="C440" s="33"/>
      <c r="G440" s="106"/>
      <c r="H440"/>
      <c r="I440"/>
      <c r="J440"/>
      <c r="K440"/>
      <c r="L440" s="106"/>
    </row>
    <row r="441" spans="1:12" ht="15.6">
      <c r="A441" s="51"/>
      <c r="B441"/>
      <c r="C441" s="33"/>
      <c r="G441" s="106"/>
      <c r="H441"/>
      <c r="I441"/>
      <c r="J441"/>
      <c r="K441"/>
      <c r="L441" s="106"/>
    </row>
    <row r="442" spans="1:12" ht="15.6">
      <c r="A442" s="51"/>
      <c r="B442"/>
      <c r="C442" s="33"/>
      <c r="G442" s="106"/>
      <c r="H442"/>
      <c r="I442"/>
      <c r="J442"/>
      <c r="K442"/>
      <c r="L442" s="106"/>
    </row>
    <row r="443" spans="1:12" ht="15.6">
      <c r="A443" s="51" t="s">
        <v>826</v>
      </c>
      <c r="B443" t="s">
        <v>827</v>
      </c>
      <c r="C443" s="64" t="s">
        <v>782</v>
      </c>
      <c r="D443" s="55"/>
      <c r="E443" s="64" t="s">
        <v>824</v>
      </c>
      <c r="F443" s="54" t="s">
        <v>599</v>
      </c>
      <c r="G443" s="106"/>
      <c r="H443"/>
      <c r="I443"/>
      <c r="J443"/>
      <c r="K443"/>
      <c r="L443" s="106"/>
    </row>
    <row r="444" spans="1:12" ht="15.6">
      <c r="A444" s="51"/>
      <c r="B444"/>
      <c r="C444" s="55">
        <f>D444+E444+4</f>
        <v>14</v>
      </c>
      <c r="D444" s="55"/>
      <c r="E444" s="55">
        <v>10</v>
      </c>
      <c r="F444" s="55" t="s">
        <v>699</v>
      </c>
      <c r="G444" s="106">
        <v>14</v>
      </c>
      <c r="H444">
        <v>0</v>
      </c>
      <c r="I444" s="32">
        <v>0</v>
      </c>
      <c r="J444" s="32">
        <v>0</v>
      </c>
      <c r="K444" s="32">
        <v>2</v>
      </c>
      <c r="L444" s="106">
        <f t="shared" ref="L444:L501" si="7">SUM(G444:K444)</f>
        <v>16</v>
      </c>
    </row>
    <row r="445" spans="1:12" ht="15.6">
      <c r="A445" s="51"/>
      <c r="B445"/>
      <c r="C445" s="33"/>
      <c r="G445" s="106"/>
      <c r="H445"/>
      <c r="I445"/>
      <c r="J445"/>
      <c r="K445"/>
      <c r="L445" s="106"/>
    </row>
    <row r="446" spans="1:12" ht="15.6">
      <c r="A446" s="51"/>
      <c r="B446"/>
      <c r="C446" s="33"/>
      <c r="G446" s="106"/>
      <c r="H446"/>
      <c r="I446"/>
      <c r="J446"/>
      <c r="K446"/>
      <c r="L446" s="106"/>
    </row>
    <row r="447" spans="1:12" ht="15.6">
      <c r="A447" s="51"/>
      <c r="B447"/>
      <c r="C447" s="33"/>
      <c r="G447" s="106"/>
      <c r="H447"/>
      <c r="I447"/>
      <c r="J447"/>
      <c r="K447"/>
      <c r="L447" s="106"/>
    </row>
    <row r="448" spans="1:12" ht="15.6">
      <c r="A448" s="51" t="s">
        <v>828</v>
      </c>
      <c r="B448" t="s">
        <v>829</v>
      </c>
      <c r="C448" s="64" t="s">
        <v>782</v>
      </c>
      <c r="D448" s="55"/>
      <c r="E448" s="64" t="s">
        <v>824</v>
      </c>
      <c r="F448" s="54" t="s">
        <v>599</v>
      </c>
      <c r="G448" s="106"/>
      <c r="H448"/>
      <c r="I448"/>
      <c r="J448"/>
      <c r="K448"/>
      <c r="L448" s="106"/>
    </row>
    <row r="449" spans="1:12" ht="15.6">
      <c r="A449" s="51"/>
      <c r="B449"/>
      <c r="C449" s="55">
        <f>L449</f>
        <v>32</v>
      </c>
      <c r="D449" s="55"/>
      <c r="E449" s="55">
        <v>20</v>
      </c>
      <c r="F449" s="55" t="s">
        <v>699</v>
      </c>
      <c r="G449" s="106">
        <v>28</v>
      </c>
      <c r="H449" s="117">
        <v>0</v>
      </c>
      <c r="I449" s="117">
        <v>0</v>
      </c>
      <c r="J449" s="117">
        <v>0</v>
      </c>
      <c r="K449" s="117">
        <v>4</v>
      </c>
      <c r="L449" s="106">
        <f t="shared" si="7"/>
        <v>32</v>
      </c>
    </row>
    <row r="450" spans="1:12" ht="15.6">
      <c r="A450" s="51"/>
      <c r="B450"/>
      <c r="C450" s="33"/>
      <c r="G450" s="106"/>
      <c r="H450"/>
      <c r="I450"/>
      <c r="J450"/>
      <c r="K450"/>
      <c r="L450" s="106"/>
    </row>
    <row r="451" spans="1:12" ht="15.6">
      <c r="A451" s="51"/>
      <c r="B451"/>
      <c r="C451" s="33"/>
      <c r="G451" s="106"/>
      <c r="H451"/>
      <c r="I451"/>
      <c r="J451"/>
      <c r="K451"/>
      <c r="L451" s="106"/>
    </row>
    <row r="452" spans="1:12" ht="15.6">
      <c r="A452" s="51"/>
      <c r="B452"/>
      <c r="C452" s="33"/>
      <c r="G452" s="106"/>
      <c r="H452"/>
      <c r="I452"/>
      <c r="J452"/>
      <c r="K452"/>
      <c r="L452" s="106"/>
    </row>
    <row r="453" spans="1:12" ht="15.6">
      <c r="A453" s="51"/>
      <c r="B453"/>
      <c r="C453" s="33"/>
      <c r="G453" s="106"/>
      <c r="H453"/>
      <c r="I453"/>
      <c r="J453"/>
      <c r="K453"/>
      <c r="L453" s="106"/>
    </row>
    <row r="454" spans="1:12" ht="15.6">
      <c r="A454" s="51"/>
      <c r="B454" s="83" t="s">
        <v>830</v>
      </c>
      <c r="C454" s="33"/>
      <c r="G454" s="106"/>
      <c r="H454"/>
      <c r="I454"/>
      <c r="J454"/>
      <c r="K454"/>
      <c r="L454" s="106"/>
    </row>
    <row r="455" spans="1:12" ht="15.6">
      <c r="A455" s="51" t="s">
        <v>831</v>
      </c>
      <c r="B455" t="s">
        <v>832</v>
      </c>
      <c r="C455" s="64" t="s">
        <v>782</v>
      </c>
      <c r="D455" s="55"/>
      <c r="E455" s="64" t="s">
        <v>824</v>
      </c>
      <c r="F455" s="54" t="s">
        <v>599</v>
      </c>
      <c r="G455" s="106"/>
      <c r="H455"/>
      <c r="I455"/>
      <c r="J455"/>
      <c r="K455"/>
      <c r="L455" s="106"/>
    </row>
    <row r="456" spans="1:12" ht="15.6">
      <c r="A456" s="51"/>
      <c r="B456"/>
      <c r="C456" s="55">
        <f>L456</f>
        <v>530</v>
      </c>
      <c r="D456" s="55"/>
      <c r="E456" s="55">
        <v>250</v>
      </c>
      <c r="F456" s="55" t="s">
        <v>725</v>
      </c>
      <c r="G456" s="106">
        <v>300</v>
      </c>
      <c r="H456" s="117">
        <v>100</v>
      </c>
      <c r="I456" s="117">
        <v>100</v>
      </c>
      <c r="J456" s="117">
        <v>0</v>
      </c>
      <c r="K456" s="32">
        <v>30</v>
      </c>
      <c r="L456" s="106">
        <f t="shared" si="7"/>
        <v>530</v>
      </c>
    </row>
    <row r="457" spans="1:12" ht="15.6">
      <c r="A457" s="51"/>
      <c r="B457"/>
      <c r="C457" s="33"/>
      <c r="G457" s="106"/>
      <c r="H457"/>
      <c r="I457"/>
      <c r="J457"/>
      <c r="K457"/>
      <c r="L457" s="106"/>
    </row>
    <row r="458" spans="1:12" ht="15.6">
      <c r="A458" s="51" t="s">
        <v>833</v>
      </c>
      <c r="B458" t="s">
        <v>834</v>
      </c>
      <c r="C458" s="64" t="s">
        <v>782</v>
      </c>
      <c r="D458" s="55"/>
      <c r="E458" s="64" t="s">
        <v>824</v>
      </c>
      <c r="F458" s="54" t="s">
        <v>599</v>
      </c>
      <c r="G458" s="106"/>
      <c r="H458"/>
      <c r="I458"/>
      <c r="J458"/>
      <c r="K458"/>
      <c r="L458" s="106"/>
    </row>
    <row r="459" spans="1:12" ht="15.6">
      <c r="A459" s="51"/>
      <c r="B459"/>
      <c r="C459" s="55">
        <f>L459</f>
        <v>100</v>
      </c>
      <c r="D459" s="55"/>
      <c r="E459" s="55">
        <v>100</v>
      </c>
      <c r="F459" s="55" t="s">
        <v>725</v>
      </c>
      <c r="G459" s="106">
        <v>100</v>
      </c>
      <c r="H459">
        <v>0</v>
      </c>
      <c r="I459" s="32">
        <v>0</v>
      </c>
      <c r="J459" s="32">
        <v>0</v>
      </c>
      <c r="K459" s="32">
        <v>0</v>
      </c>
      <c r="L459" s="106">
        <f t="shared" si="7"/>
        <v>100</v>
      </c>
    </row>
    <row r="460" spans="1:12" ht="15.6">
      <c r="A460" s="51"/>
      <c r="B460"/>
      <c r="C460" s="33"/>
      <c r="G460" s="106"/>
      <c r="H460"/>
      <c r="I460"/>
      <c r="J460"/>
      <c r="K460"/>
      <c r="L460" s="106"/>
    </row>
    <row r="461" spans="1:12" ht="15.6">
      <c r="A461" s="51"/>
      <c r="B461"/>
      <c r="C461" s="33"/>
      <c r="G461" s="106"/>
      <c r="H461"/>
      <c r="I461"/>
      <c r="J461"/>
      <c r="K461"/>
      <c r="L461" s="106"/>
    </row>
    <row r="462" spans="1:12" ht="15.6">
      <c r="A462" s="51"/>
      <c r="B462"/>
      <c r="C462" s="33"/>
      <c r="G462" s="106"/>
      <c r="H462"/>
      <c r="I462"/>
      <c r="J462"/>
      <c r="K462"/>
      <c r="L462" s="106"/>
    </row>
    <row r="463" spans="1:12" ht="15.6">
      <c r="A463" s="51"/>
      <c r="B463" s="83" t="s">
        <v>835</v>
      </c>
      <c r="C463" s="33"/>
      <c r="G463" s="106"/>
      <c r="H463"/>
      <c r="I463"/>
      <c r="J463"/>
      <c r="K463"/>
      <c r="L463" s="106"/>
    </row>
    <row r="464" spans="1:12" ht="15.6">
      <c r="A464" s="51" t="s">
        <v>836</v>
      </c>
      <c r="B464" t="s">
        <v>837</v>
      </c>
      <c r="C464" s="64" t="s">
        <v>782</v>
      </c>
      <c r="D464" s="55"/>
      <c r="E464" s="64" t="s">
        <v>824</v>
      </c>
      <c r="F464" s="54" t="s">
        <v>599</v>
      </c>
      <c r="G464" s="106"/>
      <c r="H464"/>
      <c r="I464"/>
      <c r="J464"/>
      <c r="K464"/>
      <c r="L464" s="106"/>
    </row>
    <row r="465" spans="1:12" ht="15.6">
      <c r="A465" s="51"/>
      <c r="B465"/>
      <c r="C465" s="55">
        <f>L465</f>
        <v>41</v>
      </c>
      <c r="D465" s="55"/>
      <c r="E465" s="55">
        <v>25</v>
      </c>
      <c r="F465" s="55" t="s">
        <v>699</v>
      </c>
      <c r="G465" s="106">
        <v>25</v>
      </c>
      <c r="H465">
        <v>6</v>
      </c>
      <c r="I465" s="32">
        <v>6</v>
      </c>
      <c r="J465" s="32">
        <v>2</v>
      </c>
      <c r="K465" s="32">
        <v>2</v>
      </c>
      <c r="L465" s="106">
        <f t="shared" si="7"/>
        <v>41</v>
      </c>
    </row>
    <row r="466" spans="1:12" ht="15.6">
      <c r="A466" s="51"/>
      <c r="B466"/>
      <c r="C466" s="33"/>
      <c r="G466" s="106"/>
      <c r="H466"/>
      <c r="I466"/>
      <c r="J466"/>
      <c r="K466"/>
      <c r="L466" s="106"/>
    </row>
    <row r="467" spans="1:12" ht="15.6">
      <c r="A467" s="51"/>
      <c r="B467"/>
      <c r="C467" s="33"/>
      <c r="G467" s="106"/>
      <c r="H467"/>
      <c r="I467"/>
      <c r="J467"/>
      <c r="K467"/>
      <c r="L467" s="106"/>
    </row>
    <row r="468" spans="1:12" ht="15.6">
      <c r="A468" s="51" t="s">
        <v>838</v>
      </c>
      <c r="B468" t="s">
        <v>839</v>
      </c>
      <c r="C468" s="64" t="s">
        <v>782</v>
      </c>
      <c r="D468" s="55"/>
      <c r="E468" s="64" t="s">
        <v>824</v>
      </c>
      <c r="F468" s="54" t="s">
        <v>599</v>
      </c>
      <c r="G468" s="106"/>
      <c r="H468"/>
      <c r="I468"/>
      <c r="J468"/>
      <c r="K468"/>
      <c r="L468" s="106"/>
    </row>
    <row r="469" spans="1:12" ht="15.6">
      <c r="A469" s="51"/>
      <c r="B469"/>
      <c r="C469" s="55">
        <f>L469</f>
        <v>18</v>
      </c>
      <c r="D469" s="55"/>
      <c r="E469" s="55">
        <v>7</v>
      </c>
      <c r="F469" s="55" t="s">
        <v>699</v>
      </c>
      <c r="G469" s="106">
        <v>7</v>
      </c>
      <c r="H469">
        <v>4</v>
      </c>
      <c r="I469" s="32">
        <v>4</v>
      </c>
      <c r="J469" s="32">
        <v>2</v>
      </c>
      <c r="K469" s="32">
        <v>1</v>
      </c>
      <c r="L469" s="106">
        <f t="shared" si="7"/>
        <v>18</v>
      </c>
    </row>
    <row r="470" spans="1:12" ht="15.6">
      <c r="A470" s="51"/>
      <c r="B470"/>
      <c r="C470" s="33"/>
      <c r="G470" s="106"/>
      <c r="H470"/>
      <c r="I470"/>
      <c r="J470"/>
      <c r="K470"/>
      <c r="L470" s="106"/>
    </row>
    <row r="471" spans="1:12" ht="15.6">
      <c r="A471" s="51"/>
      <c r="B471" s="83" t="s">
        <v>840</v>
      </c>
      <c r="C471" s="33"/>
      <c r="G471" s="106"/>
      <c r="H471"/>
      <c r="I471"/>
      <c r="J471"/>
      <c r="K471"/>
      <c r="L471" s="106"/>
    </row>
    <row r="472" spans="1:12" ht="15.6">
      <c r="A472" s="51" t="s">
        <v>841</v>
      </c>
      <c r="B472" t="s">
        <v>842</v>
      </c>
      <c r="C472" s="64" t="s">
        <v>782</v>
      </c>
      <c r="D472" s="55"/>
      <c r="E472" s="64" t="s">
        <v>824</v>
      </c>
      <c r="F472" s="54" t="s">
        <v>599</v>
      </c>
      <c r="G472" s="106"/>
      <c r="H472"/>
      <c r="I472"/>
      <c r="J472"/>
      <c r="K472"/>
      <c r="L472" s="106"/>
    </row>
    <row r="473" spans="1:12" ht="15.6">
      <c r="A473" s="51"/>
      <c r="B473"/>
      <c r="C473" s="55">
        <f>L473</f>
        <v>7</v>
      </c>
      <c r="D473" s="55"/>
      <c r="E473" s="55">
        <v>6</v>
      </c>
      <c r="F473" s="55" t="s">
        <v>699</v>
      </c>
      <c r="G473" s="106">
        <v>4</v>
      </c>
      <c r="H473">
        <v>1</v>
      </c>
      <c r="I473">
        <v>2</v>
      </c>
      <c r="J473">
        <v>0</v>
      </c>
      <c r="K473">
        <v>0</v>
      </c>
      <c r="L473" s="106">
        <f t="shared" si="7"/>
        <v>7</v>
      </c>
    </row>
    <row r="474" spans="1:12" ht="15.6">
      <c r="A474" s="51"/>
      <c r="B474"/>
      <c r="C474" s="33"/>
      <c r="G474" s="106"/>
      <c r="H474"/>
      <c r="I474"/>
      <c r="J474"/>
      <c r="K474"/>
      <c r="L474" s="106"/>
    </row>
    <row r="475" spans="1:12" ht="15.6">
      <c r="A475" s="51"/>
      <c r="B475"/>
      <c r="C475" s="33"/>
      <c r="G475" s="106"/>
      <c r="H475"/>
      <c r="I475"/>
      <c r="J475"/>
      <c r="K475"/>
      <c r="L475" s="106"/>
    </row>
    <row r="476" spans="1:12" ht="15.6">
      <c r="A476" s="51" t="s">
        <v>843</v>
      </c>
      <c r="B476" t="s">
        <v>844</v>
      </c>
      <c r="C476" s="64" t="s">
        <v>782</v>
      </c>
      <c r="D476" s="55"/>
      <c r="E476" s="64" t="s">
        <v>824</v>
      </c>
      <c r="F476" s="54" t="s">
        <v>599</v>
      </c>
      <c r="G476" s="106"/>
      <c r="H476"/>
      <c r="I476"/>
      <c r="J476"/>
      <c r="K476"/>
      <c r="L476" s="106"/>
    </row>
    <row r="477" spans="1:12" ht="15.6">
      <c r="A477" s="51"/>
      <c r="B477"/>
      <c r="C477" s="55">
        <f>L477</f>
        <v>2</v>
      </c>
      <c r="D477" s="55"/>
      <c r="E477" s="55">
        <v>2</v>
      </c>
      <c r="F477" s="55" t="s">
        <v>699</v>
      </c>
      <c r="G477" s="106">
        <v>2</v>
      </c>
      <c r="H477">
        <v>0</v>
      </c>
      <c r="I477" s="32">
        <v>0</v>
      </c>
      <c r="J477" s="32">
        <v>0</v>
      </c>
      <c r="K477" s="32">
        <v>0</v>
      </c>
      <c r="L477" s="106">
        <f t="shared" si="7"/>
        <v>2</v>
      </c>
    </row>
    <row r="478" spans="1:12" ht="15.6">
      <c r="A478" s="51"/>
      <c r="B478"/>
      <c r="C478" s="33"/>
      <c r="G478" s="106"/>
      <c r="H478"/>
      <c r="I478"/>
      <c r="J478"/>
      <c r="K478"/>
      <c r="L478" s="106"/>
    </row>
    <row r="479" spans="1:12" ht="15.6">
      <c r="A479" s="51"/>
      <c r="B479"/>
      <c r="C479" s="33"/>
      <c r="G479" s="106"/>
      <c r="H479"/>
      <c r="I479"/>
      <c r="J479"/>
      <c r="K479"/>
      <c r="L479" s="106"/>
    </row>
    <row r="480" spans="1:12" ht="15.6">
      <c r="A480" s="51" t="s">
        <v>845</v>
      </c>
      <c r="B480" t="s">
        <v>846</v>
      </c>
      <c r="C480" s="64" t="s">
        <v>782</v>
      </c>
      <c r="D480" s="55"/>
      <c r="E480" s="64" t="s">
        <v>824</v>
      </c>
      <c r="F480" s="54" t="s">
        <v>599</v>
      </c>
      <c r="G480" s="106"/>
      <c r="H480"/>
      <c r="I480"/>
      <c r="J480"/>
      <c r="K480"/>
      <c r="L480" s="106"/>
    </row>
    <row r="481" spans="1:12">
      <c r="B481"/>
      <c r="C481" s="55">
        <f>L481</f>
        <v>15</v>
      </c>
      <c r="D481" s="55"/>
      <c r="E481" s="55">
        <v>6</v>
      </c>
      <c r="F481" s="55" t="s">
        <v>699</v>
      </c>
      <c r="G481" s="106">
        <v>6</v>
      </c>
      <c r="H481">
        <v>3</v>
      </c>
      <c r="I481" s="32">
        <v>3</v>
      </c>
      <c r="J481" s="32">
        <v>2</v>
      </c>
      <c r="K481" s="32">
        <v>1</v>
      </c>
      <c r="L481" s="106">
        <f t="shared" si="7"/>
        <v>15</v>
      </c>
    </row>
    <row r="482" spans="1:12">
      <c r="B482"/>
      <c r="C482" s="33"/>
      <c r="G482" s="106"/>
      <c r="H482"/>
      <c r="I482"/>
      <c r="J482"/>
      <c r="K482"/>
      <c r="L482" s="106"/>
    </row>
    <row r="483" spans="1:12">
      <c r="B483"/>
      <c r="C483" s="33"/>
      <c r="G483" s="106"/>
      <c r="H483"/>
      <c r="I483"/>
      <c r="J483"/>
      <c r="K483"/>
      <c r="L483" s="106"/>
    </row>
    <row r="484" spans="1:12" ht="15.6">
      <c r="A484" s="51" t="s">
        <v>847</v>
      </c>
      <c r="B484" t="s">
        <v>848</v>
      </c>
      <c r="C484" s="64" t="s">
        <v>782</v>
      </c>
      <c r="D484" s="55"/>
      <c r="E484" s="64" t="s">
        <v>824</v>
      </c>
      <c r="F484" s="54" t="s">
        <v>599</v>
      </c>
      <c r="G484" s="106"/>
      <c r="H484"/>
      <c r="I484"/>
      <c r="J484"/>
      <c r="K484"/>
      <c r="L484" s="106"/>
    </row>
    <row r="485" spans="1:12" ht="15.6">
      <c r="A485" s="51"/>
      <c r="B485"/>
      <c r="C485" s="55">
        <f>L485</f>
        <v>13</v>
      </c>
      <c r="D485" s="55"/>
      <c r="E485" s="55">
        <v>4</v>
      </c>
      <c r="F485" s="55" t="s">
        <v>699</v>
      </c>
      <c r="G485" s="106">
        <v>4</v>
      </c>
      <c r="H485">
        <v>4</v>
      </c>
      <c r="I485">
        <v>2</v>
      </c>
      <c r="J485">
        <v>2</v>
      </c>
      <c r="K485">
        <v>1</v>
      </c>
      <c r="L485" s="106">
        <f t="shared" si="7"/>
        <v>13</v>
      </c>
    </row>
    <row r="486" spans="1:12" ht="15.6">
      <c r="A486" s="51"/>
      <c r="B486"/>
      <c r="C486" s="33"/>
      <c r="G486" s="106"/>
      <c r="H486"/>
      <c r="I486"/>
      <c r="J486"/>
      <c r="K486"/>
      <c r="L486" s="106"/>
    </row>
    <row r="487" spans="1:12" ht="15.6">
      <c r="A487" s="51"/>
      <c r="B487"/>
      <c r="C487" s="33"/>
      <c r="G487" s="106"/>
      <c r="H487"/>
      <c r="I487"/>
      <c r="J487"/>
      <c r="K487"/>
      <c r="L487" s="106"/>
    </row>
    <row r="488" spans="1:12" ht="15.6">
      <c r="A488" s="51" t="s">
        <v>849</v>
      </c>
      <c r="B488" t="s">
        <v>850</v>
      </c>
      <c r="C488" s="64" t="s">
        <v>782</v>
      </c>
      <c r="D488" s="55"/>
      <c r="E488" s="64" t="s">
        <v>824</v>
      </c>
      <c r="F488" s="54" t="s">
        <v>599</v>
      </c>
      <c r="G488" s="106"/>
      <c r="H488"/>
      <c r="I488"/>
      <c r="J488"/>
      <c r="K488"/>
      <c r="L488" s="106"/>
    </row>
    <row r="489" spans="1:12">
      <c r="B489"/>
      <c r="C489" s="55">
        <f>L489</f>
        <v>35</v>
      </c>
      <c r="D489" s="55"/>
      <c r="E489" s="55">
        <v>12</v>
      </c>
      <c r="F489" s="55" t="s">
        <v>699</v>
      </c>
      <c r="G489" s="106">
        <v>12</v>
      </c>
      <c r="H489">
        <v>9</v>
      </c>
      <c r="I489" s="32">
        <v>10</v>
      </c>
      <c r="J489" s="32">
        <v>2</v>
      </c>
      <c r="K489" s="32">
        <v>2</v>
      </c>
      <c r="L489" s="106">
        <f t="shared" si="7"/>
        <v>35</v>
      </c>
    </row>
    <row r="490" spans="1:12">
      <c r="B490"/>
      <c r="C490" s="33"/>
      <c r="G490" s="106"/>
      <c r="H490"/>
      <c r="I490"/>
      <c r="J490"/>
      <c r="K490"/>
      <c r="L490" s="106"/>
    </row>
    <row r="491" spans="1:12">
      <c r="B491"/>
      <c r="C491" s="33"/>
      <c r="G491" s="106"/>
      <c r="H491"/>
      <c r="I491"/>
      <c r="J491"/>
      <c r="K491"/>
      <c r="L491" s="106"/>
    </row>
    <row r="492" spans="1:12">
      <c r="A492" s="118" t="s">
        <v>851</v>
      </c>
      <c r="B492" t="s">
        <v>852</v>
      </c>
      <c r="C492" s="64" t="s">
        <v>782</v>
      </c>
      <c r="D492" s="55"/>
      <c r="E492" s="64" t="s">
        <v>824</v>
      </c>
      <c r="F492" s="54" t="s">
        <v>599</v>
      </c>
      <c r="G492" s="106"/>
      <c r="H492"/>
      <c r="I492"/>
      <c r="J492"/>
      <c r="K492"/>
      <c r="L492" s="106"/>
    </row>
    <row r="493" spans="1:12" ht="15.6">
      <c r="A493" s="51"/>
      <c r="B493"/>
      <c r="C493" s="55">
        <f>L493</f>
        <v>5</v>
      </c>
      <c r="D493" s="55"/>
      <c r="E493" s="55">
        <v>5</v>
      </c>
      <c r="F493" s="55" t="s">
        <v>699</v>
      </c>
      <c r="G493" s="106">
        <v>5</v>
      </c>
      <c r="H493">
        <v>0</v>
      </c>
      <c r="I493" s="32">
        <v>0</v>
      </c>
      <c r="J493" s="32">
        <v>0</v>
      </c>
      <c r="K493" s="32">
        <v>0</v>
      </c>
      <c r="L493" s="106">
        <f t="shared" si="7"/>
        <v>5</v>
      </c>
    </row>
    <row r="494" spans="1:12" ht="15.6">
      <c r="A494" s="51"/>
      <c r="B494"/>
      <c r="C494" s="33"/>
      <c r="G494" s="106"/>
      <c r="H494"/>
      <c r="I494"/>
      <c r="J494"/>
      <c r="K494"/>
      <c r="L494" s="106"/>
    </row>
    <row r="495" spans="1:12" ht="15.6">
      <c r="A495" s="51"/>
      <c r="B495"/>
      <c r="C495" s="33"/>
      <c r="G495" s="106"/>
      <c r="H495"/>
      <c r="I495"/>
      <c r="J495"/>
      <c r="K495"/>
      <c r="L495" s="106"/>
    </row>
    <row r="496" spans="1:12" ht="15.6">
      <c r="A496" s="51"/>
      <c r="B496"/>
      <c r="C496" s="33"/>
      <c r="G496" s="106"/>
      <c r="H496"/>
      <c r="I496"/>
      <c r="J496"/>
      <c r="K496"/>
      <c r="L496" s="106"/>
    </row>
    <row r="497" spans="1:12" ht="15.6">
      <c r="A497" s="51" t="s">
        <v>853</v>
      </c>
      <c r="B497" t="s">
        <v>854</v>
      </c>
      <c r="C497" s="64" t="s">
        <v>782</v>
      </c>
      <c r="D497" s="55"/>
      <c r="E497" s="64" t="s">
        <v>824</v>
      </c>
      <c r="F497" s="54" t="s">
        <v>599</v>
      </c>
      <c r="G497" s="106"/>
      <c r="H497"/>
      <c r="I497"/>
      <c r="J497"/>
      <c r="K497"/>
      <c r="L497" s="106"/>
    </row>
    <row r="498" spans="1:12" ht="15.6">
      <c r="A498" s="51"/>
      <c r="B498"/>
      <c r="C498" s="55">
        <f>L498</f>
        <v>35</v>
      </c>
      <c r="D498" s="55"/>
      <c r="E498" s="55">
        <v>20</v>
      </c>
      <c r="F498" s="55" t="s">
        <v>699</v>
      </c>
      <c r="G498" s="106">
        <v>12</v>
      </c>
      <c r="H498" s="117">
        <v>9</v>
      </c>
      <c r="I498" s="117">
        <v>10</v>
      </c>
      <c r="J498" s="117">
        <v>2</v>
      </c>
      <c r="K498" s="117">
        <v>2</v>
      </c>
      <c r="L498" s="106">
        <f t="shared" si="7"/>
        <v>35</v>
      </c>
    </row>
    <row r="499" spans="1:12" ht="15.6">
      <c r="A499" s="51"/>
      <c r="B499"/>
      <c r="C499" s="33"/>
      <c r="G499" s="106"/>
      <c r="H499"/>
      <c r="I499"/>
      <c r="J499"/>
      <c r="K499"/>
      <c r="L499" s="106"/>
    </row>
    <row r="500" spans="1:12" ht="15.6">
      <c r="A500" s="51" t="s">
        <v>855</v>
      </c>
      <c r="B500" t="s">
        <v>856</v>
      </c>
      <c r="C500" s="64" t="s">
        <v>782</v>
      </c>
      <c r="D500" s="55"/>
      <c r="E500" s="64" t="s">
        <v>824</v>
      </c>
      <c r="F500" s="54" t="s">
        <v>599</v>
      </c>
      <c r="G500" s="106"/>
      <c r="H500"/>
      <c r="I500"/>
      <c r="J500"/>
      <c r="K500"/>
      <c r="L500" s="106"/>
    </row>
    <row r="501" spans="1:12" ht="15.6">
      <c r="A501" s="51"/>
      <c r="B501"/>
      <c r="C501" s="55">
        <f>L501</f>
        <v>1</v>
      </c>
      <c r="D501" s="55"/>
      <c r="E501" s="55">
        <v>1</v>
      </c>
      <c r="F501" s="55" t="s">
        <v>699</v>
      </c>
      <c r="G501" s="106">
        <v>1</v>
      </c>
      <c r="H501">
        <v>0</v>
      </c>
      <c r="I501" s="32">
        <v>0</v>
      </c>
      <c r="J501" s="32">
        <v>0</v>
      </c>
      <c r="K501" s="32">
        <v>0</v>
      </c>
      <c r="L501" s="106">
        <f t="shared" si="7"/>
        <v>1</v>
      </c>
    </row>
    <row r="502" spans="1:12" ht="15.6">
      <c r="A502" s="51"/>
      <c r="B502"/>
      <c r="C502" s="33"/>
      <c r="G502" s="106"/>
      <c r="H502"/>
      <c r="I502"/>
      <c r="J502"/>
      <c r="K502"/>
      <c r="L502" s="106"/>
    </row>
    <row r="503" spans="1:12" ht="15.6">
      <c r="A503" s="119"/>
      <c r="B503" s="83" t="s">
        <v>857</v>
      </c>
      <c r="C503" s="33"/>
      <c r="G503" s="106"/>
      <c r="H503"/>
      <c r="I503"/>
      <c r="J503"/>
      <c r="K503"/>
      <c r="L503" s="106"/>
    </row>
    <row r="504" spans="1:12" ht="15.6">
      <c r="A504" s="51" t="s">
        <v>858</v>
      </c>
      <c r="B504" t="s">
        <v>859</v>
      </c>
      <c r="C504" s="64" t="s">
        <v>782</v>
      </c>
      <c r="D504" s="55"/>
      <c r="E504" s="64" t="s">
        <v>824</v>
      </c>
      <c r="F504" s="54" t="s">
        <v>599</v>
      </c>
      <c r="G504" s="106"/>
      <c r="H504"/>
      <c r="I504"/>
      <c r="J504"/>
      <c r="K504"/>
      <c r="L504" s="106"/>
    </row>
    <row r="505" spans="1:12" ht="15.6">
      <c r="A505" s="51"/>
      <c r="B505"/>
      <c r="C505" s="55">
        <f>L505</f>
        <v>3</v>
      </c>
      <c r="D505" s="55"/>
      <c r="E505" s="55">
        <v>3</v>
      </c>
      <c r="F505" s="55" t="s">
        <v>699</v>
      </c>
      <c r="G505" s="106">
        <v>3</v>
      </c>
      <c r="H505">
        <v>0</v>
      </c>
      <c r="I505" s="32">
        <v>0</v>
      </c>
      <c r="J505" s="32">
        <v>0</v>
      </c>
      <c r="K505" s="32">
        <v>0</v>
      </c>
      <c r="L505" s="106">
        <f t="shared" ref="L505:L576" si="8">SUM(G505:K505)</f>
        <v>3</v>
      </c>
    </row>
    <row r="506" spans="1:12" ht="15.6">
      <c r="A506" s="51"/>
      <c r="B506"/>
      <c r="C506" s="33"/>
      <c r="G506" s="106"/>
      <c r="H506"/>
      <c r="I506"/>
      <c r="J506"/>
      <c r="K506"/>
      <c r="L506" s="106"/>
    </row>
    <row r="507" spans="1:12" ht="15.6">
      <c r="A507" s="51" t="s">
        <v>860</v>
      </c>
      <c r="B507" t="s">
        <v>861</v>
      </c>
      <c r="C507" s="64" t="s">
        <v>782</v>
      </c>
      <c r="D507" s="55"/>
      <c r="E507" s="64" t="s">
        <v>824</v>
      </c>
      <c r="F507" s="54" t="s">
        <v>599</v>
      </c>
      <c r="G507" s="106"/>
      <c r="L507" s="106"/>
    </row>
    <row r="508" spans="1:12" ht="15.6">
      <c r="A508" s="51"/>
      <c r="C508" s="55">
        <f>L508</f>
        <v>1</v>
      </c>
      <c r="D508" s="55"/>
      <c r="E508" s="55">
        <v>1</v>
      </c>
      <c r="F508" s="55" t="s">
        <v>699</v>
      </c>
      <c r="G508" s="106">
        <v>1</v>
      </c>
      <c r="H508" s="34">
        <v>0</v>
      </c>
      <c r="I508" s="33">
        <v>0</v>
      </c>
      <c r="J508" s="32">
        <v>0</v>
      </c>
      <c r="K508" s="33">
        <v>0</v>
      </c>
      <c r="L508" s="106">
        <f t="shared" si="8"/>
        <v>1</v>
      </c>
    </row>
    <row r="509" spans="1:12" ht="15.6">
      <c r="A509" s="51"/>
      <c r="B509"/>
      <c r="C509" s="33"/>
      <c r="G509" s="106"/>
      <c r="L509" s="106"/>
    </row>
    <row r="510" spans="1:12" ht="15.6">
      <c r="A510" s="51"/>
      <c r="B510"/>
      <c r="C510" s="33"/>
      <c r="G510" s="106"/>
      <c r="L510" s="106"/>
    </row>
    <row r="511" spans="1:12" ht="13.8">
      <c r="A511" s="85"/>
      <c r="B511" s="83" t="s">
        <v>862</v>
      </c>
      <c r="C511" s="33"/>
      <c r="G511" s="106"/>
      <c r="L511" s="106"/>
    </row>
    <row r="512" spans="1:12" ht="15.6">
      <c r="A512" s="119" t="s">
        <v>863</v>
      </c>
      <c r="B512" t="s">
        <v>864</v>
      </c>
      <c r="C512" s="64" t="s">
        <v>782</v>
      </c>
      <c r="D512" s="55"/>
      <c r="E512" s="64" t="s">
        <v>824</v>
      </c>
      <c r="F512" s="54" t="s">
        <v>599</v>
      </c>
      <c r="G512" s="106"/>
      <c r="L512" s="106"/>
    </row>
    <row r="513" spans="1:12" ht="15.6">
      <c r="A513" s="119"/>
      <c r="B513"/>
      <c r="C513" s="55">
        <f>L513</f>
        <v>68</v>
      </c>
      <c r="D513" s="55"/>
      <c r="E513" s="55">
        <v>44</v>
      </c>
      <c r="F513" s="55" t="s">
        <v>610</v>
      </c>
      <c r="G513" s="106">
        <v>44</v>
      </c>
      <c r="H513" s="34">
        <v>8</v>
      </c>
      <c r="I513" s="33">
        <v>8</v>
      </c>
      <c r="J513" s="32">
        <v>4</v>
      </c>
      <c r="K513" s="33">
        <v>4</v>
      </c>
      <c r="L513" s="106">
        <f t="shared" si="8"/>
        <v>68</v>
      </c>
    </row>
    <row r="514" spans="1:12" ht="15.6">
      <c r="A514" s="119"/>
      <c r="B514"/>
      <c r="C514" s="33"/>
      <c r="G514" s="106"/>
      <c r="L514" s="106"/>
    </row>
    <row r="515" spans="1:12" ht="15.6">
      <c r="A515" s="119" t="s">
        <v>865</v>
      </c>
      <c r="B515" t="s">
        <v>866</v>
      </c>
      <c r="C515" s="64" t="s">
        <v>782</v>
      </c>
      <c r="D515" s="55"/>
      <c r="E515" s="64" t="s">
        <v>824</v>
      </c>
      <c r="F515" s="54" t="s">
        <v>599</v>
      </c>
      <c r="G515" s="106"/>
      <c r="L515" s="106"/>
    </row>
    <row r="516" spans="1:12" ht="15">
      <c r="A516" s="120"/>
      <c r="B516"/>
      <c r="C516" s="55">
        <f>L516</f>
        <v>68</v>
      </c>
      <c r="D516" s="55"/>
      <c r="E516" s="55">
        <v>44</v>
      </c>
      <c r="F516" s="55" t="s">
        <v>610</v>
      </c>
      <c r="G516" s="106">
        <v>44</v>
      </c>
      <c r="H516" s="34">
        <v>8</v>
      </c>
      <c r="I516" s="33">
        <v>8</v>
      </c>
      <c r="J516" s="32">
        <v>4</v>
      </c>
      <c r="K516" s="33">
        <v>4</v>
      </c>
      <c r="L516" s="106">
        <f>SUM(G516:K516)</f>
        <v>68</v>
      </c>
    </row>
    <row r="517" spans="1:12" ht="15">
      <c r="A517" s="120"/>
      <c r="B517"/>
      <c r="C517" s="33"/>
      <c r="G517" s="106"/>
      <c r="L517" s="106"/>
    </row>
    <row r="518" spans="1:12" ht="15.6">
      <c r="A518" s="119" t="s">
        <v>867</v>
      </c>
      <c r="B518" t="s">
        <v>868</v>
      </c>
      <c r="C518" s="64" t="s">
        <v>782</v>
      </c>
      <c r="D518" s="55"/>
      <c r="E518" s="64" t="s">
        <v>824</v>
      </c>
      <c r="F518" s="54" t="s">
        <v>599</v>
      </c>
      <c r="G518" s="106"/>
      <c r="L518" s="106"/>
    </row>
    <row r="519" spans="1:12" ht="15">
      <c r="A519" s="120"/>
      <c r="B519"/>
      <c r="C519" s="55">
        <f>L519</f>
        <v>2</v>
      </c>
      <c r="D519" s="55"/>
      <c r="E519" s="55">
        <v>2</v>
      </c>
      <c r="F519" s="55" t="s">
        <v>610</v>
      </c>
      <c r="G519" s="106">
        <v>2</v>
      </c>
      <c r="H519" s="34">
        <v>0</v>
      </c>
      <c r="I519" s="33">
        <v>0</v>
      </c>
      <c r="J519" s="32">
        <v>0</v>
      </c>
      <c r="K519" s="33">
        <v>0</v>
      </c>
      <c r="L519" s="106">
        <f t="shared" si="8"/>
        <v>2</v>
      </c>
    </row>
    <row r="520" spans="1:12" ht="15">
      <c r="A520" s="120"/>
      <c r="B520"/>
      <c r="C520" s="33"/>
      <c r="G520" s="106"/>
      <c r="L520" s="106"/>
    </row>
    <row r="521" spans="1:12" ht="15.6">
      <c r="A521" s="119" t="s">
        <v>869</v>
      </c>
      <c r="B521" s="121" t="s">
        <v>305</v>
      </c>
      <c r="C521" s="64" t="s">
        <v>782</v>
      </c>
      <c r="D521" s="55"/>
      <c r="E521" s="64" t="s">
        <v>824</v>
      </c>
      <c r="F521" s="54" t="s">
        <v>599</v>
      </c>
      <c r="G521" s="106"/>
      <c r="L521" s="106"/>
    </row>
    <row r="522" spans="1:12" ht="15">
      <c r="A522" s="120"/>
      <c r="B522"/>
      <c r="C522" s="55">
        <f>L522</f>
        <v>3</v>
      </c>
      <c r="D522" s="55"/>
      <c r="E522" s="55">
        <v>2</v>
      </c>
      <c r="F522" s="55" t="s">
        <v>610</v>
      </c>
      <c r="G522" s="106">
        <v>1</v>
      </c>
      <c r="H522" s="34">
        <v>1</v>
      </c>
      <c r="I522" s="33">
        <v>1</v>
      </c>
      <c r="J522" s="32">
        <v>0</v>
      </c>
      <c r="K522" s="33">
        <v>0</v>
      </c>
      <c r="L522" s="106">
        <f t="shared" ref="L522" si="9">SUM(G522:K522)</f>
        <v>3</v>
      </c>
    </row>
    <row r="523" spans="1:12" s="144" customFormat="1" ht="15">
      <c r="A523" s="120"/>
      <c r="C523" s="157"/>
      <c r="D523" s="157"/>
      <c r="E523" s="157"/>
      <c r="F523" s="157"/>
      <c r="G523" s="106"/>
      <c r="H523" s="34"/>
      <c r="I523" s="33"/>
      <c r="J523" s="32"/>
      <c r="K523" s="33"/>
      <c r="L523" s="106"/>
    </row>
    <row r="524" spans="1:12" s="144" customFormat="1" ht="15.6">
      <c r="A524" s="119" t="s">
        <v>1025</v>
      </c>
      <c r="B524" s="141" t="s">
        <v>1024</v>
      </c>
      <c r="C524" s="157"/>
      <c r="D524" s="157"/>
      <c r="E524" s="64" t="s">
        <v>568</v>
      </c>
      <c r="F524" s="54" t="s">
        <v>599</v>
      </c>
      <c r="G524" s="106"/>
      <c r="H524" s="34"/>
      <c r="I524" s="33"/>
      <c r="J524" s="32"/>
      <c r="K524" s="33"/>
      <c r="L524" s="106"/>
    </row>
    <row r="525" spans="1:12" s="144" customFormat="1" ht="15">
      <c r="A525" s="120"/>
      <c r="B525" s="144" t="s">
        <v>1027</v>
      </c>
      <c r="C525" s="157"/>
      <c r="D525" s="157"/>
      <c r="E525" s="55">
        <v>24</v>
      </c>
      <c r="F525" s="55" t="s">
        <v>610</v>
      </c>
      <c r="G525" s="106"/>
      <c r="H525" s="34"/>
      <c r="I525" s="33"/>
      <c r="J525" s="32"/>
      <c r="K525" s="33"/>
      <c r="L525" s="106"/>
    </row>
    <row r="526" spans="1:12" s="144" customFormat="1" ht="15">
      <c r="A526" s="120"/>
      <c r="C526" s="157"/>
      <c r="D526" s="157"/>
      <c r="E526" s="157"/>
      <c r="F526" s="157"/>
      <c r="G526" s="106"/>
      <c r="H526" s="34"/>
      <c r="I526" s="33"/>
      <c r="J526" s="32"/>
      <c r="K526" s="33"/>
      <c r="L526" s="106"/>
    </row>
    <row r="527" spans="1:12" s="144" customFormat="1" ht="15.6">
      <c r="A527" s="119" t="s">
        <v>1026</v>
      </c>
      <c r="B527" s="144" t="str">
        <f>'Orçamento Sintético'!D104</f>
        <v>DESENHISTA PROJETISTA COM ENCARGOS COMPLEMENTARES</v>
      </c>
      <c r="C527" s="157"/>
      <c r="D527" s="157"/>
      <c r="E527" s="64" t="s">
        <v>568</v>
      </c>
      <c r="F527" s="54" t="s">
        <v>599</v>
      </c>
      <c r="G527" s="106"/>
      <c r="H527" s="34"/>
      <c r="I527" s="33"/>
      <c r="J527" s="32"/>
      <c r="K527" s="33"/>
      <c r="L527" s="106"/>
    </row>
    <row r="528" spans="1:12" s="144" customFormat="1" ht="15">
      <c r="A528" s="120"/>
      <c r="B528" s="144" t="s">
        <v>1027</v>
      </c>
      <c r="C528" s="157"/>
      <c r="D528" s="157"/>
      <c r="E528" s="55">
        <v>24</v>
      </c>
      <c r="F528" s="55" t="s">
        <v>610</v>
      </c>
      <c r="G528" s="106"/>
      <c r="H528" s="34"/>
      <c r="I528" s="33"/>
      <c r="J528" s="32"/>
      <c r="K528" s="33"/>
      <c r="L528" s="106"/>
    </row>
    <row r="529" spans="1:12" ht="15">
      <c r="A529" s="120"/>
      <c r="B529"/>
      <c r="C529" s="33"/>
      <c r="G529" s="106"/>
      <c r="L529" s="106"/>
    </row>
    <row r="530" spans="1:12" ht="15">
      <c r="A530" s="120"/>
      <c r="B530"/>
      <c r="C530" s="33"/>
      <c r="G530" s="106"/>
      <c r="L530" s="106"/>
    </row>
    <row r="531" spans="1:12" ht="15.6" thickBot="1">
      <c r="A531" s="120"/>
      <c r="B531"/>
      <c r="C531" s="33"/>
      <c r="G531" s="106"/>
      <c r="L531" s="106"/>
    </row>
    <row r="532" spans="1:12" ht="21.6" thickBot="1">
      <c r="A532" s="67">
        <v>10</v>
      </c>
      <c r="B532" s="68" t="s">
        <v>870</v>
      </c>
      <c r="C532" s="69"/>
      <c r="D532" s="48"/>
      <c r="E532" s="48"/>
      <c r="F532" s="49"/>
      <c r="G532" s="106"/>
      <c r="L532" s="106"/>
    </row>
    <row r="533" spans="1:12" ht="21">
      <c r="A533" s="37"/>
      <c r="B533" s="88"/>
      <c r="C533" s="33"/>
      <c r="G533" s="106"/>
      <c r="L533" s="106"/>
    </row>
    <row r="534" spans="1:12" ht="21">
      <c r="A534" s="37"/>
      <c r="B534" s="88"/>
      <c r="C534" s="33"/>
      <c r="G534" s="106"/>
      <c r="L534" s="106"/>
    </row>
    <row r="535" spans="1:12" ht="15.6">
      <c r="A535" s="51" t="s">
        <v>871</v>
      </c>
      <c r="B535" s="83" t="s">
        <v>872</v>
      </c>
      <c r="C535" s="33"/>
      <c r="E535" s="64" t="s">
        <v>568</v>
      </c>
      <c r="F535" s="54" t="s">
        <v>599</v>
      </c>
      <c r="G535" s="106"/>
      <c r="L535" s="106"/>
    </row>
    <row r="536" spans="1:12" ht="15.6">
      <c r="A536" s="51"/>
      <c r="B536" s="83"/>
      <c r="C536" s="33"/>
      <c r="E536" s="55">
        <f>L536</f>
        <v>1</v>
      </c>
      <c r="F536" s="55" t="s">
        <v>699</v>
      </c>
      <c r="G536" s="106">
        <v>1</v>
      </c>
      <c r="H536">
        <v>0</v>
      </c>
      <c r="I536" s="32">
        <v>0</v>
      </c>
      <c r="J536" s="32">
        <v>0</v>
      </c>
      <c r="K536" s="32">
        <v>0</v>
      </c>
      <c r="L536" s="106">
        <f t="shared" si="8"/>
        <v>1</v>
      </c>
    </row>
    <row r="537" spans="1:12" ht="15.6">
      <c r="A537" s="51"/>
      <c r="B537" s="83"/>
      <c r="C537" s="33"/>
      <c r="G537" s="106"/>
      <c r="H537"/>
      <c r="I537"/>
      <c r="J537"/>
      <c r="K537"/>
      <c r="L537" s="106"/>
    </row>
    <row r="538" spans="1:12" ht="15.6">
      <c r="A538" s="51" t="s">
        <v>873</v>
      </c>
      <c r="B538" t="s">
        <v>874</v>
      </c>
      <c r="C538" s="33"/>
      <c r="E538" s="64" t="s">
        <v>568</v>
      </c>
      <c r="F538" s="54" t="s">
        <v>599</v>
      </c>
      <c r="G538" s="106"/>
      <c r="H538"/>
      <c r="I538"/>
      <c r="J538"/>
      <c r="K538"/>
      <c r="L538" s="106"/>
    </row>
    <row r="539" spans="1:12" ht="15.6">
      <c r="A539" s="51"/>
      <c r="B539" t="s">
        <v>601</v>
      </c>
      <c r="C539" s="33"/>
      <c r="E539" s="55">
        <f>L539</f>
        <v>24</v>
      </c>
      <c r="F539" s="55" t="s">
        <v>725</v>
      </c>
      <c r="G539" s="106">
        <v>18</v>
      </c>
      <c r="H539">
        <v>0</v>
      </c>
      <c r="I539" s="32">
        <v>0</v>
      </c>
      <c r="J539" s="32">
        <v>6</v>
      </c>
      <c r="K539" s="32">
        <v>0</v>
      </c>
      <c r="L539" s="106">
        <f t="shared" si="8"/>
        <v>24</v>
      </c>
    </row>
    <row r="540" spans="1:12" ht="15.6">
      <c r="A540" s="51"/>
      <c r="B540"/>
      <c r="C540" s="33"/>
      <c r="E540" s="122"/>
      <c r="F540" s="55"/>
      <c r="G540" s="106"/>
      <c r="H540"/>
      <c r="I540"/>
      <c r="J540"/>
      <c r="K540"/>
      <c r="L540" s="106"/>
    </row>
    <row r="541" spans="1:12" ht="15.6">
      <c r="A541" s="51" t="s">
        <v>875</v>
      </c>
      <c r="B541" t="s">
        <v>876</v>
      </c>
      <c r="C541" s="33"/>
      <c r="E541" s="64" t="s">
        <v>568</v>
      </c>
      <c r="F541" s="54" t="s">
        <v>599</v>
      </c>
      <c r="G541" s="106"/>
      <c r="H541"/>
      <c r="I541"/>
      <c r="J541"/>
      <c r="K541"/>
      <c r="L541" s="106"/>
    </row>
    <row r="542" spans="1:12" ht="15.6">
      <c r="A542" s="51"/>
      <c r="B542" s="83"/>
      <c r="C542" s="33"/>
      <c r="E542" s="55">
        <f>L542</f>
        <v>9</v>
      </c>
      <c r="F542" s="55" t="s">
        <v>725</v>
      </c>
      <c r="G542" s="106">
        <v>9</v>
      </c>
      <c r="H542">
        <v>0</v>
      </c>
      <c r="I542" s="32">
        <v>0</v>
      </c>
      <c r="J542" s="32">
        <v>0</v>
      </c>
      <c r="K542" s="32">
        <v>0</v>
      </c>
      <c r="L542" s="106">
        <f t="shared" si="8"/>
        <v>9</v>
      </c>
    </row>
    <row r="543" spans="1:12" ht="15.6">
      <c r="A543" s="51"/>
      <c r="B543" s="83"/>
      <c r="C543" s="33"/>
      <c r="G543" s="106"/>
      <c r="H543"/>
      <c r="I543"/>
      <c r="J543"/>
      <c r="K543"/>
      <c r="L543" s="106"/>
    </row>
    <row r="544" spans="1:12" ht="15.6">
      <c r="A544" s="51"/>
      <c r="B544" s="83"/>
      <c r="C544" s="33"/>
      <c r="G544" s="106"/>
      <c r="H544"/>
      <c r="I544"/>
      <c r="J544"/>
      <c r="K544"/>
      <c r="L544" s="106"/>
    </row>
    <row r="545" spans="1:12" ht="15.6">
      <c r="A545" s="51" t="s">
        <v>877</v>
      </c>
      <c r="B545" t="s">
        <v>878</v>
      </c>
      <c r="C545" s="33"/>
      <c r="E545" s="64" t="s">
        <v>568</v>
      </c>
      <c r="F545" s="54" t="s">
        <v>599</v>
      </c>
      <c r="G545" s="106"/>
      <c r="H545"/>
      <c r="I545"/>
      <c r="J545"/>
      <c r="K545"/>
      <c r="L545" s="106"/>
    </row>
    <row r="546" spans="1:12" ht="15">
      <c r="A546" s="53"/>
      <c r="B546"/>
      <c r="C546" s="33"/>
      <c r="E546" s="55">
        <f>L546</f>
        <v>3</v>
      </c>
      <c r="F546" s="55" t="s">
        <v>725</v>
      </c>
      <c r="G546" s="106">
        <v>3</v>
      </c>
      <c r="H546">
        <v>0</v>
      </c>
      <c r="I546" s="32">
        <v>0</v>
      </c>
      <c r="J546" s="32">
        <v>0</v>
      </c>
      <c r="K546" s="32">
        <v>0</v>
      </c>
      <c r="L546" s="106">
        <f t="shared" si="8"/>
        <v>3</v>
      </c>
    </row>
    <row r="547" spans="1:12" ht="15.6">
      <c r="A547" s="51"/>
      <c r="B547" s="83"/>
      <c r="C547" s="33"/>
      <c r="G547" s="106"/>
      <c r="H547"/>
      <c r="I547"/>
      <c r="J547"/>
      <c r="K547"/>
      <c r="L547" s="106"/>
    </row>
    <row r="548" spans="1:12" ht="15.6">
      <c r="A548" s="51" t="s">
        <v>879</v>
      </c>
      <c r="B548" t="s">
        <v>880</v>
      </c>
      <c r="C548" s="33"/>
      <c r="E548" s="64" t="s">
        <v>568</v>
      </c>
      <c r="F548" s="54" t="s">
        <v>599</v>
      </c>
      <c r="G548" s="106"/>
      <c r="H548"/>
      <c r="I548"/>
      <c r="J548"/>
      <c r="K548"/>
      <c r="L548" s="106"/>
    </row>
    <row r="549" spans="1:12" ht="15.6">
      <c r="A549" s="51"/>
      <c r="B549"/>
      <c r="C549" s="33"/>
      <c r="E549" s="57">
        <f>SUM(L549)</f>
        <v>9</v>
      </c>
      <c r="F549" s="57" t="s">
        <v>699</v>
      </c>
      <c r="G549" s="106">
        <v>7</v>
      </c>
      <c r="H549">
        <v>0</v>
      </c>
      <c r="I549">
        <v>0</v>
      </c>
      <c r="J549">
        <v>2</v>
      </c>
      <c r="K549">
        <v>0</v>
      </c>
      <c r="L549" s="106">
        <f t="shared" si="8"/>
        <v>9</v>
      </c>
    </row>
    <row r="550" spans="1:12" ht="15.6">
      <c r="A550" s="51"/>
      <c r="B550"/>
      <c r="C550" s="33"/>
      <c r="E550" s="85"/>
      <c r="F550" s="60"/>
      <c r="G550" s="106"/>
      <c r="H550"/>
      <c r="I550"/>
      <c r="J550"/>
      <c r="K550"/>
      <c r="L550" s="106"/>
    </row>
    <row r="551" spans="1:12" ht="15.6">
      <c r="A551" s="51" t="s">
        <v>881</v>
      </c>
      <c r="B551" t="s">
        <v>882</v>
      </c>
      <c r="C551" s="33"/>
      <c r="E551" s="64" t="s">
        <v>568</v>
      </c>
      <c r="F551" s="54" t="s">
        <v>599</v>
      </c>
      <c r="G551" s="106"/>
      <c r="H551"/>
      <c r="I551"/>
      <c r="J551"/>
      <c r="K551"/>
      <c r="L551" s="106"/>
    </row>
    <row r="552" spans="1:12" ht="15.6">
      <c r="A552" s="51"/>
      <c r="B552"/>
      <c r="C552" s="33"/>
      <c r="E552" s="57">
        <f>L552</f>
        <v>4</v>
      </c>
      <c r="F552" s="57" t="s">
        <v>699</v>
      </c>
      <c r="G552" s="106">
        <v>4</v>
      </c>
      <c r="H552">
        <v>0</v>
      </c>
      <c r="I552">
        <v>0</v>
      </c>
      <c r="J552">
        <v>0</v>
      </c>
      <c r="K552">
        <v>0</v>
      </c>
      <c r="L552" s="106">
        <f t="shared" si="8"/>
        <v>4</v>
      </c>
    </row>
    <row r="553" spans="1:12" ht="15.6">
      <c r="A553" s="51"/>
      <c r="B553"/>
      <c r="C553" s="33"/>
      <c r="E553" s="85"/>
      <c r="F553" s="60"/>
      <c r="G553" s="106"/>
      <c r="H553"/>
      <c r="I553"/>
      <c r="J553"/>
      <c r="K553"/>
      <c r="L553" s="106"/>
    </row>
    <row r="554" spans="1:12" ht="15.6">
      <c r="A554" s="51" t="s">
        <v>883</v>
      </c>
      <c r="B554" t="s">
        <v>884</v>
      </c>
      <c r="C554" s="33"/>
      <c r="E554" s="64" t="s">
        <v>568</v>
      </c>
      <c r="F554" s="54" t="s">
        <v>599</v>
      </c>
      <c r="G554" s="106"/>
      <c r="H554"/>
      <c r="I554"/>
      <c r="J554"/>
      <c r="K554"/>
      <c r="L554" s="106"/>
    </row>
    <row r="555" spans="1:12" ht="15.6">
      <c r="A555" s="51"/>
      <c r="B555"/>
      <c r="C555" s="33"/>
      <c r="E555" s="57">
        <f>L555</f>
        <v>1</v>
      </c>
      <c r="F555" s="57" t="s">
        <v>699</v>
      </c>
      <c r="G555" s="106">
        <v>1</v>
      </c>
      <c r="H555">
        <v>0</v>
      </c>
      <c r="I555">
        <v>0</v>
      </c>
      <c r="J555">
        <v>0</v>
      </c>
      <c r="K555">
        <v>0</v>
      </c>
      <c r="L555" s="106">
        <f t="shared" si="8"/>
        <v>1</v>
      </c>
    </row>
    <row r="556" spans="1:12" ht="15.6">
      <c r="A556" s="51"/>
      <c r="B556"/>
      <c r="C556" s="33"/>
      <c r="E556" s="85"/>
      <c r="F556" s="60"/>
      <c r="G556" s="106"/>
      <c r="H556"/>
      <c r="I556"/>
      <c r="J556"/>
      <c r="K556"/>
      <c r="L556" s="106"/>
    </row>
    <row r="557" spans="1:12" ht="15.6">
      <c r="A557" s="51" t="s">
        <v>885</v>
      </c>
      <c r="B557" t="s">
        <v>886</v>
      </c>
      <c r="C557" s="33"/>
      <c r="E557" s="64" t="s">
        <v>568</v>
      </c>
      <c r="F557" s="54" t="s">
        <v>599</v>
      </c>
      <c r="G557" s="106"/>
      <c r="H557"/>
      <c r="I557"/>
      <c r="J557"/>
      <c r="K557"/>
      <c r="L557" s="106"/>
    </row>
    <row r="558" spans="1:12" ht="15.6">
      <c r="A558" s="51"/>
      <c r="B558"/>
      <c r="C558" s="33"/>
      <c r="E558" s="57">
        <f>L558</f>
        <v>2</v>
      </c>
      <c r="F558" s="57" t="s">
        <v>699</v>
      </c>
      <c r="G558" s="106">
        <v>2</v>
      </c>
      <c r="H558">
        <v>0</v>
      </c>
      <c r="I558">
        <v>0</v>
      </c>
      <c r="J558">
        <v>0</v>
      </c>
      <c r="K558">
        <v>0</v>
      </c>
      <c r="L558" s="106">
        <f t="shared" si="8"/>
        <v>2</v>
      </c>
    </row>
    <row r="559" spans="1:12" ht="15.6">
      <c r="A559" s="51"/>
      <c r="B559"/>
      <c r="C559" s="33"/>
      <c r="E559" s="85"/>
      <c r="F559" s="60"/>
      <c r="G559" s="106"/>
      <c r="H559"/>
      <c r="I559"/>
      <c r="J559"/>
      <c r="K559"/>
      <c r="L559" s="106"/>
    </row>
    <row r="560" spans="1:12" ht="15.6">
      <c r="A560" s="51" t="s">
        <v>887</v>
      </c>
      <c r="B560" t="s">
        <v>888</v>
      </c>
      <c r="C560" s="33"/>
      <c r="E560" s="64" t="s">
        <v>568</v>
      </c>
      <c r="F560" s="54" t="s">
        <v>599</v>
      </c>
      <c r="G560" s="106"/>
      <c r="H560"/>
      <c r="I560"/>
      <c r="J560"/>
      <c r="K560"/>
      <c r="L560" s="106"/>
    </row>
    <row r="561" spans="1:13" ht="15.6">
      <c r="A561" s="51"/>
      <c r="B561"/>
      <c r="C561" s="33"/>
      <c r="E561" s="57">
        <f>L561</f>
        <v>2</v>
      </c>
      <c r="F561" s="57" t="s">
        <v>699</v>
      </c>
      <c r="G561" s="106">
        <v>2</v>
      </c>
      <c r="H561">
        <v>0</v>
      </c>
      <c r="I561">
        <v>0</v>
      </c>
      <c r="J561">
        <v>0</v>
      </c>
      <c r="K561">
        <v>0</v>
      </c>
      <c r="L561" s="106">
        <f t="shared" si="8"/>
        <v>2</v>
      </c>
    </row>
    <row r="562" spans="1:13" ht="15.6">
      <c r="A562" s="51"/>
      <c r="B562"/>
      <c r="C562" s="33"/>
      <c r="E562" s="85"/>
      <c r="F562" s="60"/>
      <c r="G562" s="106"/>
      <c r="H562"/>
      <c r="I562"/>
      <c r="J562"/>
      <c r="K562"/>
      <c r="L562" s="106"/>
    </row>
    <row r="563" spans="1:13" ht="15.6">
      <c r="A563" s="51" t="s">
        <v>889</v>
      </c>
      <c r="B563" t="s">
        <v>890</v>
      </c>
      <c r="C563" s="33"/>
      <c r="E563" s="64" t="s">
        <v>568</v>
      </c>
      <c r="F563" s="54" t="s">
        <v>599</v>
      </c>
      <c r="G563" s="106"/>
      <c r="H563"/>
      <c r="I563"/>
      <c r="J563"/>
      <c r="K563"/>
      <c r="L563" s="106"/>
    </row>
    <row r="564" spans="1:13" ht="15.6">
      <c r="A564" s="51"/>
      <c r="B564"/>
      <c r="C564" s="33"/>
      <c r="E564" s="57">
        <f>L564</f>
        <v>1</v>
      </c>
      <c r="F564" s="57" t="s">
        <v>699</v>
      </c>
      <c r="G564" s="106">
        <v>1</v>
      </c>
      <c r="H564">
        <v>0</v>
      </c>
      <c r="I564">
        <v>0</v>
      </c>
      <c r="J564">
        <v>0</v>
      </c>
      <c r="K564">
        <v>0</v>
      </c>
      <c r="L564" s="106">
        <f t="shared" si="8"/>
        <v>1</v>
      </c>
    </row>
    <row r="565" spans="1:13" ht="15.6">
      <c r="A565" s="51"/>
      <c r="B565"/>
      <c r="C565" s="33"/>
      <c r="E565" s="85"/>
      <c r="F565" s="60"/>
      <c r="G565" s="106"/>
      <c r="H565"/>
      <c r="I565"/>
      <c r="J565"/>
      <c r="K565"/>
      <c r="L565" s="106"/>
      <c r="M565" t="s">
        <v>601</v>
      </c>
    </row>
    <row r="566" spans="1:13" ht="15.6">
      <c r="A566" s="51" t="s">
        <v>891</v>
      </c>
      <c r="B566" t="s">
        <v>892</v>
      </c>
      <c r="C566" s="33"/>
      <c r="E566" s="64" t="s">
        <v>568</v>
      </c>
      <c r="F566" s="54" t="s">
        <v>599</v>
      </c>
      <c r="G566" s="106"/>
      <c r="H566"/>
      <c r="I566"/>
      <c r="J566"/>
      <c r="K566"/>
      <c r="L566" s="106"/>
    </row>
    <row r="567" spans="1:13" ht="15.6">
      <c r="A567" s="51"/>
      <c r="B567"/>
      <c r="C567" s="33"/>
      <c r="E567" s="57">
        <f>L567</f>
        <v>4</v>
      </c>
      <c r="F567" s="57" t="s">
        <v>699</v>
      </c>
      <c r="G567" s="106">
        <v>4</v>
      </c>
      <c r="H567">
        <v>0</v>
      </c>
      <c r="I567">
        <v>0</v>
      </c>
      <c r="J567">
        <v>0</v>
      </c>
      <c r="K567">
        <v>0</v>
      </c>
      <c r="L567" s="106">
        <f t="shared" si="8"/>
        <v>4</v>
      </c>
    </row>
    <row r="568" spans="1:13" ht="15.6">
      <c r="A568" s="51"/>
      <c r="B568"/>
      <c r="C568" s="33"/>
      <c r="E568" s="85"/>
      <c r="F568" s="60"/>
      <c r="G568" s="106"/>
      <c r="H568"/>
      <c r="I568"/>
      <c r="J568"/>
      <c r="K568"/>
      <c r="L568" s="106"/>
    </row>
    <row r="569" spans="1:13" ht="15.6">
      <c r="A569" s="51" t="s">
        <v>893</v>
      </c>
      <c r="B569" t="s">
        <v>894</v>
      </c>
      <c r="C569" s="33"/>
      <c r="E569" s="64" t="s">
        <v>568</v>
      </c>
      <c r="F569" s="54" t="s">
        <v>599</v>
      </c>
      <c r="G569" s="106"/>
      <c r="H569"/>
      <c r="I569"/>
      <c r="J569"/>
      <c r="K569"/>
      <c r="L569" s="106"/>
    </row>
    <row r="570" spans="1:13" ht="15.6">
      <c r="A570" s="51"/>
      <c r="B570"/>
      <c r="C570" s="33"/>
      <c r="E570" s="57">
        <f>L570</f>
        <v>2</v>
      </c>
      <c r="F570" s="57" t="s">
        <v>895</v>
      </c>
      <c r="G570" s="106">
        <v>2</v>
      </c>
      <c r="H570">
        <v>0</v>
      </c>
      <c r="I570">
        <v>0</v>
      </c>
      <c r="J570">
        <v>0</v>
      </c>
      <c r="K570">
        <v>0</v>
      </c>
      <c r="L570" s="106">
        <f t="shared" si="8"/>
        <v>2</v>
      </c>
    </row>
    <row r="571" spans="1:13" ht="15.6">
      <c r="A571" s="51"/>
      <c r="B571"/>
      <c r="C571" s="33"/>
      <c r="E571" s="85"/>
      <c r="F571" s="60"/>
      <c r="G571" s="106"/>
      <c r="H571"/>
      <c r="I571"/>
      <c r="J571"/>
      <c r="K571"/>
      <c r="L571" s="106"/>
    </row>
    <row r="572" spans="1:13" ht="15.6">
      <c r="A572" s="51" t="s">
        <v>896</v>
      </c>
      <c r="B572" t="s">
        <v>897</v>
      </c>
      <c r="C572" s="33"/>
      <c r="E572" s="64" t="s">
        <v>568</v>
      </c>
      <c r="F572" s="54" t="s">
        <v>599</v>
      </c>
      <c r="G572" s="106"/>
      <c r="H572"/>
      <c r="I572"/>
      <c r="J572"/>
      <c r="K572"/>
      <c r="L572" s="106"/>
    </row>
    <row r="573" spans="1:13" ht="15.6">
      <c r="A573" s="51"/>
      <c r="B573"/>
      <c r="C573" s="33"/>
      <c r="E573" s="57">
        <f>L573</f>
        <v>8</v>
      </c>
      <c r="F573" s="57" t="s">
        <v>895</v>
      </c>
      <c r="G573" s="106">
        <v>7</v>
      </c>
      <c r="H573">
        <v>0</v>
      </c>
      <c r="I573">
        <v>0</v>
      </c>
      <c r="J573">
        <v>1</v>
      </c>
      <c r="K573">
        <v>0</v>
      </c>
      <c r="L573" s="106">
        <f t="shared" si="8"/>
        <v>8</v>
      </c>
    </row>
    <row r="574" spans="1:13" ht="15.6">
      <c r="A574" s="51"/>
      <c r="B574"/>
      <c r="C574" s="33"/>
      <c r="E574" s="85"/>
      <c r="F574" s="60"/>
      <c r="G574" s="106"/>
      <c r="H574"/>
      <c r="I574"/>
      <c r="J574"/>
      <c r="K574"/>
      <c r="L574" s="106"/>
    </row>
    <row r="575" spans="1:13" ht="15.6">
      <c r="A575" s="51" t="s">
        <v>898</v>
      </c>
      <c r="B575" t="s">
        <v>899</v>
      </c>
      <c r="C575" s="33"/>
      <c r="E575" s="64" t="s">
        <v>568</v>
      </c>
      <c r="F575" s="54" t="s">
        <v>599</v>
      </c>
      <c r="G575" s="106"/>
      <c r="H575"/>
      <c r="I575"/>
      <c r="J575"/>
      <c r="K575"/>
      <c r="L575" s="106"/>
    </row>
    <row r="576" spans="1:13" ht="15.6">
      <c r="A576" s="51"/>
      <c r="B576"/>
      <c r="C576" s="33"/>
      <c r="E576" s="57">
        <f>L576</f>
        <v>2</v>
      </c>
      <c r="F576" s="57" t="s">
        <v>699</v>
      </c>
      <c r="G576" s="106">
        <v>2</v>
      </c>
      <c r="H576">
        <v>0</v>
      </c>
      <c r="I576">
        <v>0</v>
      </c>
      <c r="J576">
        <v>0</v>
      </c>
      <c r="K576">
        <v>0</v>
      </c>
      <c r="L576" s="106">
        <f t="shared" si="8"/>
        <v>2</v>
      </c>
    </row>
    <row r="577" spans="1:12" ht="15.6">
      <c r="A577" s="51"/>
      <c r="B577"/>
      <c r="C577" s="33"/>
      <c r="E577" s="85"/>
      <c r="F577" s="60"/>
      <c r="G577" s="106"/>
      <c r="H577"/>
      <c r="I577"/>
      <c r="J577"/>
      <c r="K577"/>
      <c r="L577" s="106"/>
    </row>
    <row r="578" spans="1:12" ht="15.6">
      <c r="A578" s="51" t="s">
        <v>900</v>
      </c>
      <c r="B578" t="s">
        <v>901</v>
      </c>
      <c r="C578" s="33"/>
      <c r="E578" s="64" t="s">
        <v>568</v>
      </c>
      <c r="F578" s="54" t="s">
        <v>599</v>
      </c>
      <c r="G578" s="106"/>
      <c r="H578"/>
      <c r="I578"/>
      <c r="J578"/>
      <c r="K578"/>
      <c r="L578" s="106"/>
    </row>
    <row r="579" spans="1:12" ht="15.6">
      <c r="A579" s="51"/>
      <c r="B579"/>
      <c r="C579" s="33"/>
      <c r="E579" s="57">
        <f>L579</f>
        <v>3</v>
      </c>
      <c r="F579" s="57" t="s">
        <v>699</v>
      </c>
      <c r="G579" s="106">
        <v>3</v>
      </c>
      <c r="H579">
        <v>0</v>
      </c>
      <c r="I579">
        <v>0</v>
      </c>
      <c r="J579">
        <v>0</v>
      </c>
      <c r="K579">
        <v>0</v>
      </c>
      <c r="L579" s="106">
        <f t="shared" ref="L579:L645" si="10">SUM(G579:K579)</f>
        <v>3</v>
      </c>
    </row>
    <row r="580" spans="1:12" ht="15.6">
      <c r="A580" s="51"/>
      <c r="B580"/>
      <c r="C580" s="33"/>
      <c r="E580" s="85"/>
      <c r="F580" s="60"/>
      <c r="G580" s="106"/>
      <c r="H580"/>
      <c r="I580"/>
      <c r="J580"/>
      <c r="K580"/>
      <c r="L580" s="106"/>
    </row>
    <row r="581" spans="1:12" ht="15.6">
      <c r="A581" s="51" t="s">
        <v>902</v>
      </c>
      <c r="B581" t="s">
        <v>903</v>
      </c>
      <c r="C581" s="33"/>
      <c r="E581" s="64" t="s">
        <v>568</v>
      </c>
      <c r="F581" s="54" t="s">
        <v>599</v>
      </c>
      <c r="G581" s="106"/>
      <c r="H581"/>
      <c r="I581"/>
      <c r="J581"/>
      <c r="K581"/>
      <c r="L581" s="106"/>
    </row>
    <row r="582" spans="1:12" ht="15.6">
      <c r="A582" s="51"/>
      <c r="B582"/>
      <c r="C582" s="33"/>
      <c r="E582" s="57">
        <f>L582</f>
        <v>2</v>
      </c>
      <c r="F582" s="57" t="s">
        <v>699</v>
      </c>
      <c r="G582" s="106">
        <v>1</v>
      </c>
      <c r="H582">
        <v>0</v>
      </c>
      <c r="I582">
        <v>0</v>
      </c>
      <c r="J582">
        <v>1</v>
      </c>
      <c r="K582">
        <v>0</v>
      </c>
      <c r="L582" s="106">
        <f t="shared" si="10"/>
        <v>2</v>
      </c>
    </row>
    <row r="583" spans="1:12" ht="15.6">
      <c r="A583" s="51"/>
      <c r="B583"/>
      <c r="C583" s="33"/>
      <c r="E583" s="85"/>
      <c r="F583" s="60"/>
      <c r="G583" s="106"/>
      <c r="H583"/>
      <c r="I583"/>
      <c r="J583"/>
      <c r="K583"/>
      <c r="L583" s="106"/>
    </row>
    <row r="584" spans="1:12" ht="15.6">
      <c r="A584" s="51" t="s">
        <v>904</v>
      </c>
      <c r="B584" t="s">
        <v>905</v>
      </c>
      <c r="C584" s="33"/>
      <c r="E584" s="64" t="s">
        <v>568</v>
      </c>
      <c r="F584" s="54" t="s">
        <v>599</v>
      </c>
      <c r="G584" s="106"/>
      <c r="H584"/>
      <c r="I584"/>
      <c r="J584"/>
      <c r="K584"/>
      <c r="L584" s="106"/>
    </row>
    <row r="585" spans="1:12" ht="15.6">
      <c r="A585" s="51"/>
      <c r="B585"/>
      <c r="C585" s="33"/>
      <c r="E585" s="57">
        <f>L585</f>
        <v>1</v>
      </c>
      <c r="F585" s="57" t="s">
        <v>699</v>
      </c>
      <c r="G585" s="106">
        <v>1</v>
      </c>
      <c r="H585">
        <v>0</v>
      </c>
      <c r="I585">
        <v>0</v>
      </c>
      <c r="J585">
        <v>0</v>
      </c>
      <c r="K585">
        <v>0</v>
      </c>
      <c r="L585" s="106">
        <f t="shared" si="10"/>
        <v>1</v>
      </c>
    </row>
    <row r="586" spans="1:12" ht="15.6">
      <c r="A586" s="51"/>
      <c r="B586"/>
      <c r="C586" s="33"/>
      <c r="E586" s="85"/>
      <c r="F586" s="60"/>
      <c r="G586" s="106"/>
      <c r="H586"/>
      <c r="I586"/>
      <c r="J586"/>
      <c r="K586"/>
      <c r="L586" s="106"/>
    </row>
    <row r="587" spans="1:12" ht="15.6">
      <c r="A587" s="51" t="s">
        <v>906</v>
      </c>
      <c r="B587" t="s">
        <v>907</v>
      </c>
      <c r="C587" s="33"/>
      <c r="E587" s="64" t="s">
        <v>568</v>
      </c>
      <c r="F587" s="54" t="s">
        <v>599</v>
      </c>
      <c r="G587" s="106"/>
      <c r="H587"/>
      <c r="I587"/>
      <c r="J587"/>
      <c r="K587"/>
      <c r="L587" s="106"/>
    </row>
    <row r="588" spans="1:12" ht="15.6">
      <c r="A588" s="51"/>
      <c r="B588"/>
      <c r="C588" s="33"/>
      <c r="E588" s="57">
        <f>L588</f>
        <v>1</v>
      </c>
      <c r="F588" s="57" t="s">
        <v>699</v>
      </c>
      <c r="G588" s="106">
        <v>1</v>
      </c>
      <c r="H588">
        <v>0</v>
      </c>
      <c r="I588">
        <v>0</v>
      </c>
      <c r="J588">
        <v>0</v>
      </c>
      <c r="K588">
        <v>0</v>
      </c>
      <c r="L588" s="106">
        <f t="shared" si="10"/>
        <v>1</v>
      </c>
    </row>
    <row r="589" spans="1:12" ht="15.6">
      <c r="A589" s="51"/>
      <c r="B589"/>
      <c r="C589" s="33"/>
      <c r="E589" s="85"/>
      <c r="F589" s="60"/>
      <c r="G589" s="106"/>
      <c r="H589"/>
      <c r="I589"/>
      <c r="J589"/>
      <c r="K589"/>
      <c r="L589" s="106"/>
    </row>
    <row r="590" spans="1:12" ht="15.6">
      <c r="A590" s="51" t="s">
        <v>908</v>
      </c>
      <c r="B590" t="s">
        <v>909</v>
      </c>
      <c r="C590" s="33"/>
      <c r="E590" s="64" t="s">
        <v>568</v>
      </c>
      <c r="F590" s="54" t="s">
        <v>599</v>
      </c>
      <c r="G590" s="106"/>
      <c r="H590"/>
      <c r="I590"/>
      <c r="J590"/>
      <c r="K590"/>
      <c r="L590" s="106"/>
    </row>
    <row r="591" spans="1:12" ht="15.6">
      <c r="A591" s="51"/>
      <c r="B591"/>
      <c r="C591" s="33"/>
      <c r="E591" s="57">
        <f>L591</f>
        <v>2</v>
      </c>
      <c r="F591" s="57" t="s">
        <v>699</v>
      </c>
      <c r="G591" s="106">
        <v>2</v>
      </c>
      <c r="H591">
        <v>0</v>
      </c>
      <c r="I591">
        <v>0</v>
      </c>
      <c r="J591">
        <v>0</v>
      </c>
      <c r="K591">
        <v>0</v>
      </c>
      <c r="L591" s="106">
        <f t="shared" si="10"/>
        <v>2</v>
      </c>
    </row>
    <row r="592" spans="1:12" ht="15.6">
      <c r="A592" s="51"/>
      <c r="B592"/>
      <c r="C592" s="33"/>
      <c r="E592" s="85"/>
      <c r="F592" s="60"/>
      <c r="G592" s="106"/>
      <c r="H592"/>
      <c r="I592"/>
      <c r="J592"/>
      <c r="K592"/>
      <c r="L592" s="106"/>
    </row>
    <row r="593" spans="1:12" ht="15.6">
      <c r="A593" s="51" t="s">
        <v>910</v>
      </c>
      <c r="B593" t="s">
        <v>911</v>
      </c>
      <c r="C593" s="33"/>
      <c r="E593" s="64" t="s">
        <v>568</v>
      </c>
      <c r="F593" s="54" t="s">
        <v>599</v>
      </c>
      <c r="G593" s="106"/>
      <c r="H593"/>
      <c r="I593"/>
      <c r="J593"/>
      <c r="K593"/>
      <c r="L593" s="106"/>
    </row>
    <row r="594" spans="1:12" ht="15.6">
      <c r="A594" s="51"/>
      <c r="B594"/>
      <c r="C594" s="33"/>
      <c r="E594" s="57">
        <f>L594</f>
        <v>1</v>
      </c>
      <c r="F594" s="57" t="s">
        <v>699</v>
      </c>
      <c r="G594" s="106">
        <v>1</v>
      </c>
      <c r="H594">
        <v>0</v>
      </c>
      <c r="I594">
        <v>0</v>
      </c>
      <c r="J594">
        <v>0</v>
      </c>
      <c r="K594">
        <v>0</v>
      </c>
      <c r="L594" s="106">
        <f t="shared" si="10"/>
        <v>1</v>
      </c>
    </row>
    <row r="595" spans="1:12" ht="15.6">
      <c r="A595" s="51"/>
      <c r="B595"/>
      <c r="C595" s="33"/>
      <c r="E595" s="85"/>
      <c r="F595" s="60"/>
      <c r="G595" s="106"/>
      <c r="H595"/>
      <c r="I595"/>
      <c r="J595"/>
      <c r="K595"/>
      <c r="L595" s="106"/>
    </row>
    <row r="596" spans="1:12" ht="15.6">
      <c r="A596" s="51" t="s">
        <v>912</v>
      </c>
      <c r="B596" t="s">
        <v>913</v>
      </c>
      <c r="C596" s="33"/>
      <c r="E596" s="64" t="s">
        <v>568</v>
      </c>
      <c r="F596" s="54" t="s">
        <v>599</v>
      </c>
      <c r="G596" s="106"/>
      <c r="H596"/>
      <c r="I596"/>
      <c r="J596"/>
      <c r="K596"/>
      <c r="L596" s="106"/>
    </row>
    <row r="597" spans="1:12" ht="15.6">
      <c r="A597" s="51"/>
      <c r="B597"/>
      <c r="C597" s="33"/>
      <c r="E597" s="57">
        <f>L597</f>
        <v>68</v>
      </c>
      <c r="F597" s="57" t="s">
        <v>610</v>
      </c>
      <c r="G597" s="106">
        <v>44</v>
      </c>
      <c r="H597">
        <v>8</v>
      </c>
      <c r="I597">
        <v>8</v>
      </c>
      <c r="J597">
        <v>4</v>
      </c>
      <c r="K597">
        <v>4</v>
      </c>
      <c r="L597" s="106">
        <f t="shared" si="10"/>
        <v>68</v>
      </c>
    </row>
    <row r="598" spans="1:12" ht="15.6">
      <c r="A598" s="51"/>
      <c r="B598"/>
      <c r="C598" s="33"/>
      <c r="E598" s="85"/>
      <c r="F598" s="60"/>
      <c r="G598" s="106"/>
      <c r="H598"/>
      <c r="I598"/>
      <c r="J598"/>
      <c r="K598"/>
      <c r="L598" s="106"/>
    </row>
    <row r="599" spans="1:12" ht="15.6">
      <c r="A599" s="51" t="s">
        <v>914</v>
      </c>
      <c r="B599" t="s">
        <v>915</v>
      </c>
      <c r="C599" s="33"/>
      <c r="E599" s="64" t="s">
        <v>568</v>
      </c>
      <c r="F599" s="54" t="s">
        <v>599</v>
      </c>
      <c r="G599" s="106"/>
      <c r="H599"/>
      <c r="I599"/>
      <c r="J599"/>
      <c r="K599"/>
      <c r="L599" s="106"/>
    </row>
    <row r="600" spans="1:12" ht="15.6">
      <c r="A600" s="51"/>
      <c r="B600"/>
      <c r="C600" s="33"/>
      <c r="E600" s="57">
        <f>L600</f>
        <v>68</v>
      </c>
      <c r="F600" s="57" t="s">
        <v>610</v>
      </c>
      <c r="G600" s="106">
        <v>44</v>
      </c>
      <c r="H600">
        <v>8</v>
      </c>
      <c r="I600">
        <v>8</v>
      </c>
      <c r="J600">
        <v>4</v>
      </c>
      <c r="K600">
        <v>4</v>
      </c>
      <c r="L600" s="106">
        <f t="shared" si="10"/>
        <v>68</v>
      </c>
    </row>
    <row r="601" spans="1:12" s="144" customFormat="1" ht="15.6">
      <c r="A601" s="51"/>
      <c r="C601" s="33"/>
      <c r="D601" s="32"/>
      <c r="E601" s="145"/>
      <c r="F601" s="145"/>
      <c r="G601" s="106"/>
      <c r="L601" s="106"/>
    </row>
    <row r="602" spans="1:12" s="144" customFormat="1" ht="26.4">
      <c r="A602" s="51" t="s">
        <v>1028</v>
      </c>
      <c r="B602" s="163" t="s">
        <v>64</v>
      </c>
      <c r="C602" s="33"/>
      <c r="D602" s="32"/>
      <c r="E602" s="64" t="s">
        <v>568</v>
      </c>
      <c r="F602" s="54" t="s">
        <v>599</v>
      </c>
      <c r="G602" s="106"/>
      <c r="L602" s="106"/>
    </row>
    <row r="603" spans="1:12" s="144" customFormat="1" ht="15.6">
      <c r="A603" s="51"/>
      <c r="B603" s="164" t="s">
        <v>1030</v>
      </c>
      <c r="C603" s="33"/>
      <c r="D603" s="32"/>
      <c r="E603" s="57">
        <v>28</v>
      </c>
      <c r="F603" s="57" t="s">
        <v>610</v>
      </c>
      <c r="G603" s="106"/>
      <c r="L603" s="106"/>
    </row>
    <row r="604" spans="1:12" s="144" customFormat="1" ht="15.6">
      <c r="A604" s="51"/>
      <c r="B604" s="164"/>
      <c r="C604" s="33"/>
      <c r="D604" s="32"/>
      <c r="E604" s="145"/>
      <c r="F604" s="145"/>
      <c r="G604" s="106"/>
      <c r="L604" s="106"/>
    </row>
    <row r="605" spans="1:12" s="144" customFormat="1" ht="15.6">
      <c r="A605" s="51" t="s">
        <v>1029</v>
      </c>
      <c r="B605" s="163" t="s">
        <v>993</v>
      </c>
      <c r="C605" s="33"/>
      <c r="D605" s="32"/>
      <c r="E605" s="64" t="s">
        <v>568</v>
      </c>
      <c r="F605" s="54" t="s">
        <v>599</v>
      </c>
      <c r="G605" s="106"/>
      <c r="L605" s="106"/>
    </row>
    <row r="606" spans="1:12" s="144" customFormat="1" ht="15.6">
      <c r="A606" s="51"/>
      <c r="B606" s="164" t="s">
        <v>1031</v>
      </c>
      <c r="C606" s="33"/>
      <c r="D606" s="32"/>
      <c r="E606" s="57">
        <v>28</v>
      </c>
      <c r="F606" s="57" t="s">
        <v>610</v>
      </c>
      <c r="G606" s="106"/>
      <c r="L606" s="106"/>
    </row>
    <row r="607" spans="1:12" ht="18" customHeight="1">
      <c r="A607" s="51"/>
      <c r="B607"/>
      <c r="C607" s="33"/>
      <c r="E607" s="62"/>
      <c r="F607" s="62"/>
      <c r="G607" s="106"/>
      <c r="H607"/>
      <c r="I607"/>
      <c r="J607"/>
      <c r="K607"/>
      <c r="L607" s="106"/>
    </row>
    <row r="608" spans="1:12" ht="16.2" thickBot="1">
      <c r="A608" s="51"/>
      <c r="B608"/>
      <c r="C608" s="33"/>
      <c r="E608" s="85"/>
      <c r="F608" s="60"/>
      <c r="G608" s="106"/>
      <c r="H608"/>
      <c r="I608"/>
      <c r="J608"/>
      <c r="K608"/>
      <c r="L608" s="106"/>
    </row>
    <row r="609" spans="1:12" ht="21.6" thickBot="1">
      <c r="A609" s="67">
        <v>11</v>
      </c>
      <c r="B609" s="68" t="s">
        <v>916</v>
      </c>
      <c r="C609" s="69"/>
      <c r="D609" s="69"/>
      <c r="E609" s="48"/>
      <c r="F609" s="49"/>
      <c r="G609" s="114" t="s">
        <v>1046</v>
      </c>
      <c r="H609" s="115" t="s">
        <v>779</v>
      </c>
      <c r="I609" s="116" t="s">
        <v>780</v>
      </c>
      <c r="J609" s="115" t="s">
        <v>1047</v>
      </c>
      <c r="K609" s="115" t="s">
        <v>781</v>
      </c>
      <c r="L609" s="115" t="s">
        <v>782</v>
      </c>
    </row>
    <row r="610" spans="1:12" ht="15.6">
      <c r="A610" s="51" t="s">
        <v>917</v>
      </c>
      <c r="B610" t="s">
        <v>918</v>
      </c>
      <c r="C610" s="33"/>
      <c r="E610" s="123" t="s">
        <v>568</v>
      </c>
      <c r="F610" s="124" t="s">
        <v>599</v>
      </c>
      <c r="G610" s="106"/>
      <c r="H610"/>
      <c r="I610"/>
      <c r="J610"/>
      <c r="K610"/>
      <c r="L610" s="106"/>
    </row>
    <row r="611" spans="1:12" ht="15.6">
      <c r="A611" s="51"/>
      <c r="B611"/>
      <c r="C611" s="33"/>
      <c r="E611" s="57">
        <f>L611</f>
        <v>162</v>
      </c>
      <c r="F611" s="57"/>
      <c r="G611" s="106">
        <v>24</v>
      </c>
      <c r="H611">
        <v>12</v>
      </c>
      <c r="I611">
        <v>30</v>
      </c>
      <c r="J611">
        <v>96</v>
      </c>
      <c r="K611">
        <v>0</v>
      </c>
      <c r="L611" s="106">
        <f t="shared" si="10"/>
        <v>162</v>
      </c>
    </row>
    <row r="612" spans="1:12" ht="15.6">
      <c r="A612" s="51"/>
      <c r="B612"/>
      <c r="C612" s="33"/>
      <c r="E612" s="85"/>
      <c r="F612" s="60"/>
      <c r="G612" s="106"/>
      <c r="H612"/>
      <c r="I612"/>
      <c r="J612"/>
      <c r="K612"/>
      <c r="L612" s="106"/>
    </row>
    <row r="613" spans="1:12" ht="15.6">
      <c r="A613" s="51" t="s">
        <v>919</v>
      </c>
      <c r="B613" t="s">
        <v>920</v>
      </c>
      <c r="C613" s="33"/>
      <c r="E613" s="64" t="s">
        <v>568</v>
      </c>
      <c r="F613" s="54" t="s">
        <v>599</v>
      </c>
      <c r="G613" s="106"/>
      <c r="H613"/>
      <c r="I613"/>
      <c r="J613"/>
      <c r="K613"/>
      <c r="L613" s="106"/>
    </row>
    <row r="614" spans="1:12" ht="15.6">
      <c r="A614" s="51"/>
      <c r="B614"/>
      <c r="C614" s="33"/>
      <c r="E614" s="57">
        <f>L614</f>
        <v>3</v>
      </c>
      <c r="F614" s="57" t="s">
        <v>590</v>
      </c>
      <c r="G614" s="106">
        <v>3</v>
      </c>
      <c r="H614">
        <v>0</v>
      </c>
      <c r="I614">
        <v>0</v>
      </c>
      <c r="J614">
        <v>0</v>
      </c>
      <c r="K614">
        <v>0</v>
      </c>
      <c r="L614" s="106">
        <f t="shared" si="10"/>
        <v>3</v>
      </c>
    </row>
    <row r="615" spans="1:12" ht="15.6">
      <c r="A615" s="51"/>
      <c r="B615"/>
      <c r="C615" s="33"/>
      <c r="E615" s="85"/>
      <c r="F615" s="60"/>
      <c r="G615" s="106"/>
      <c r="H615"/>
      <c r="I615"/>
      <c r="J615"/>
      <c r="K615"/>
      <c r="L615" s="106"/>
    </row>
    <row r="616" spans="1:12" ht="15.6">
      <c r="A616" s="51"/>
      <c r="B616"/>
      <c r="C616" s="33"/>
      <c r="E616" s="85"/>
      <c r="F616" s="60"/>
      <c r="G616" s="106"/>
      <c r="H616"/>
      <c r="I616"/>
      <c r="J616"/>
      <c r="K616"/>
      <c r="L616" s="106"/>
    </row>
    <row r="617" spans="1:12" ht="15.6">
      <c r="A617" s="51" t="s">
        <v>921</v>
      </c>
      <c r="B617" t="s">
        <v>922</v>
      </c>
      <c r="C617" s="33"/>
      <c r="E617" s="64" t="s">
        <v>568</v>
      </c>
      <c r="F617" s="54" t="s">
        <v>599</v>
      </c>
      <c r="G617" s="106"/>
      <c r="H617"/>
      <c r="I617"/>
      <c r="J617"/>
      <c r="K617"/>
      <c r="L617" s="106"/>
    </row>
    <row r="618" spans="1:12" ht="15.6">
      <c r="A618" s="51"/>
      <c r="B618"/>
      <c r="C618" s="33"/>
      <c r="E618" s="57">
        <f>L618</f>
        <v>24</v>
      </c>
      <c r="F618" s="57" t="s">
        <v>590</v>
      </c>
      <c r="G618" s="106">
        <v>12</v>
      </c>
      <c r="H618">
        <v>0</v>
      </c>
      <c r="I618">
        <v>12</v>
      </c>
      <c r="J618">
        <v>0</v>
      </c>
      <c r="K618">
        <v>0</v>
      </c>
      <c r="L618" s="106">
        <f t="shared" si="10"/>
        <v>24</v>
      </c>
    </row>
    <row r="619" spans="1:12" ht="15.6">
      <c r="A619" s="51"/>
      <c r="B619"/>
      <c r="C619" s="33"/>
      <c r="E619" s="85"/>
      <c r="F619" s="60"/>
      <c r="G619" s="106"/>
      <c r="H619"/>
      <c r="I619"/>
      <c r="J619"/>
      <c r="K619"/>
      <c r="L619" s="106"/>
    </row>
    <row r="620" spans="1:12" ht="15.6">
      <c r="A620" s="51"/>
      <c r="B620"/>
      <c r="C620" s="33"/>
      <c r="E620" s="85"/>
      <c r="F620" s="60"/>
      <c r="G620" s="106"/>
      <c r="H620"/>
      <c r="I620"/>
      <c r="J620"/>
      <c r="K620"/>
      <c r="L620" s="106"/>
    </row>
    <row r="621" spans="1:12" ht="15.6">
      <c r="A621" s="51" t="s">
        <v>923</v>
      </c>
      <c r="B621" t="s">
        <v>924</v>
      </c>
      <c r="C621" s="33"/>
      <c r="E621" s="64" t="s">
        <v>568</v>
      </c>
      <c r="F621" s="54" t="s">
        <v>599</v>
      </c>
      <c r="G621" s="106"/>
      <c r="H621"/>
      <c r="I621"/>
      <c r="J621"/>
      <c r="K621"/>
      <c r="L621" s="106"/>
    </row>
    <row r="622" spans="1:12" ht="15.6">
      <c r="A622" s="51"/>
      <c r="B622"/>
      <c r="C622" s="33"/>
      <c r="E622" s="57">
        <f>L622</f>
        <v>21</v>
      </c>
      <c r="F622" s="57" t="s">
        <v>590</v>
      </c>
      <c r="G622" s="106">
        <v>18</v>
      </c>
      <c r="H622">
        <v>0</v>
      </c>
      <c r="I622">
        <v>3</v>
      </c>
      <c r="J622">
        <v>0</v>
      </c>
      <c r="K622">
        <v>0</v>
      </c>
      <c r="L622" s="106">
        <f t="shared" si="10"/>
        <v>21</v>
      </c>
    </row>
    <row r="623" spans="1:12" ht="15.6">
      <c r="A623" s="51"/>
      <c r="B623"/>
      <c r="C623" s="33"/>
      <c r="E623" s="85"/>
      <c r="F623" s="60"/>
      <c r="G623" s="106"/>
      <c r="H623"/>
      <c r="I623"/>
      <c r="J623"/>
      <c r="K623"/>
      <c r="L623" s="106"/>
    </row>
    <row r="624" spans="1:12" ht="15.6">
      <c r="A624" s="51"/>
      <c r="B624"/>
      <c r="C624" s="33"/>
      <c r="E624" s="85"/>
      <c r="F624" s="60"/>
      <c r="G624" s="106"/>
      <c r="H624"/>
      <c r="I624"/>
      <c r="J624"/>
      <c r="K624"/>
      <c r="L624" s="106"/>
    </row>
    <row r="625" spans="1:12" ht="15.6">
      <c r="A625" s="51" t="s">
        <v>925</v>
      </c>
      <c r="B625" t="s">
        <v>926</v>
      </c>
      <c r="C625" s="33"/>
      <c r="E625" s="64" t="s">
        <v>568</v>
      </c>
      <c r="F625" s="54" t="s">
        <v>599</v>
      </c>
      <c r="G625" s="106"/>
      <c r="H625"/>
      <c r="I625"/>
      <c r="J625"/>
      <c r="K625"/>
      <c r="L625" s="106"/>
    </row>
    <row r="626" spans="1:12" ht="15.6">
      <c r="A626" s="51"/>
      <c r="B626"/>
      <c r="C626" s="33"/>
      <c r="E626" s="57">
        <f>L626</f>
        <v>5</v>
      </c>
      <c r="F626" s="57" t="s">
        <v>699</v>
      </c>
      <c r="G626" s="106">
        <v>4</v>
      </c>
      <c r="H626">
        <v>1</v>
      </c>
      <c r="I626">
        <v>0</v>
      </c>
      <c r="J626">
        <v>0</v>
      </c>
      <c r="K626">
        <v>0</v>
      </c>
      <c r="L626" s="106">
        <f t="shared" si="10"/>
        <v>5</v>
      </c>
    </row>
    <row r="627" spans="1:12" ht="15.6">
      <c r="A627" s="51"/>
      <c r="B627"/>
      <c r="C627" s="33"/>
      <c r="E627" s="85"/>
      <c r="F627" s="60"/>
      <c r="G627" s="106"/>
      <c r="H627"/>
      <c r="I627"/>
      <c r="J627"/>
      <c r="K627"/>
      <c r="L627" s="106"/>
    </row>
    <row r="628" spans="1:12" ht="15.6">
      <c r="A628" s="51"/>
      <c r="B628"/>
      <c r="C628" s="33"/>
      <c r="E628" s="85"/>
      <c r="F628" s="60"/>
      <c r="G628" s="106"/>
      <c r="H628"/>
      <c r="I628"/>
      <c r="J628"/>
      <c r="K628"/>
      <c r="L628" s="106"/>
    </row>
    <row r="629" spans="1:12" ht="15.6">
      <c r="A629" s="51" t="s">
        <v>927</v>
      </c>
      <c r="B629" t="s">
        <v>928</v>
      </c>
      <c r="C629" s="33"/>
      <c r="E629" s="64" t="s">
        <v>568</v>
      </c>
      <c r="F629" s="54" t="s">
        <v>599</v>
      </c>
      <c r="G629" s="106"/>
      <c r="H629"/>
      <c r="I629"/>
      <c r="J629"/>
      <c r="K629"/>
      <c r="L629" s="106"/>
    </row>
    <row r="630" spans="1:12" ht="15.6">
      <c r="A630" s="51"/>
      <c r="B630"/>
      <c r="C630" s="33"/>
      <c r="E630" s="57">
        <f>L630</f>
        <v>1</v>
      </c>
      <c r="F630" s="57" t="s">
        <v>699</v>
      </c>
      <c r="G630" s="106">
        <v>1</v>
      </c>
      <c r="H630">
        <v>0</v>
      </c>
      <c r="I630">
        <v>0</v>
      </c>
      <c r="J630">
        <v>0</v>
      </c>
      <c r="K630">
        <v>0</v>
      </c>
      <c r="L630" s="106">
        <f t="shared" si="10"/>
        <v>1</v>
      </c>
    </row>
    <row r="631" spans="1:12" ht="15.6">
      <c r="A631" s="51"/>
      <c r="B631"/>
      <c r="C631" s="33"/>
      <c r="E631" s="85"/>
      <c r="F631" s="60"/>
      <c r="G631" s="106"/>
      <c r="H631"/>
      <c r="I631"/>
      <c r="J631"/>
      <c r="K631"/>
      <c r="L631" s="106"/>
    </row>
    <row r="632" spans="1:12" ht="15.6">
      <c r="A632" s="51"/>
      <c r="B632"/>
      <c r="C632" s="33"/>
      <c r="E632" s="85"/>
      <c r="F632" s="60"/>
      <c r="G632" s="106"/>
      <c r="H632"/>
      <c r="I632"/>
      <c r="J632"/>
      <c r="K632"/>
      <c r="L632" s="106"/>
    </row>
    <row r="633" spans="1:12" ht="15.6">
      <c r="A633" s="51" t="s">
        <v>929</v>
      </c>
      <c r="B633" t="s">
        <v>930</v>
      </c>
      <c r="C633" s="33"/>
      <c r="E633" s="64" t="s">
        <v>568</v>
      </c>
      <c r="F633" s="54" t="s">
        <v>599</v>
      </c>
      <c r="G633" s="106"/>
      <c r="H633"/>
      <c r="I633"/>
      <c r="J633"/>
      <c r="K633"/>
      <c r="L633" s="106"/>
    </row>
    <row r="634" spans="1:12" ht="15.6">
      <c r="A634" s="51"/>
      <c r="B634"/>
      <c r="C634" s="33"/>
      <c r="E634" s="57">
        <f>L634</f>
        <v>1</v>
      </c>
      <c r="F634" s="57" t="s">
        <v>699</v>
      </c>
      <c r="G634" s="106">
        <v>1</v>
      </c>
      <c r="H634">
        <v>0</v>
      </c>
      <c r="I634">
        <v>0</v>
      </c>
      <c r="J634">
        <v>0</v>
      </c>
      <c r="K634">
        <v>0</v>
      </c>
      <c r="L634" s="106">
        <f t="shared" si="10"/>
        <v>1</v>
      </c>
    </row>
    <row r="635" spans="1:12" ht="15.6">
      <c r="A635" s="51"/>
      <c r="B635"/>
      <c r="C635" s="33"/>
      <c r="E635" s="85"/>
      <c r="F635" s="60"/>
      <c r="G635" s="106"/>
      <c r="H635"/>
      <c r="I635"/>
      <c r="J635"/>
      <c r="K635"/>
      <c r="L635" s="106"/>
    </row>
    <row r="636" spans="1:12" ht="15.6">
      <c r="A636" s="51"/>
      <c r="B636"/>
      <c r="C636" s="33"/>
      <c r="E636" s="85"/>
      <c r="F636" s="60"/>
      <c r="G636" s="106"/>
      <c r="H636"/>
      <c r="I636"/>
      <c r="J636"/>
      <c r="K636"/>
      <c r="L636" s="106"/>
    </row>
    <row r="637" spans="1:12" ht="15.6">
      <c r="A637" s="51" t="s">
        <v>931</v>
      </c>
      <c r="B637" t="s">
        <v>932</v>
      </c>
      <c r="C637" s="33"/>
      <c r="E637" s="64" t="s">
        <v>568</v>
      </c>
      <c r="F637" s="54" t="s">
        <v>599</v>
      </c>
      <c r="G637" s="106"/>
      <c r="H637"/>
      <c r="I637"/>
      <c r="J637"/>
      <c r="K637"/>
      <c r="L637" s="106"/>
    </row>
    <row r="638" spans="1:12" ht="15.6">
      <c r="A638" s="51"/>
      <c r="B638"/>
      <c r="C638" s="33"/>
      <c r="E638" s="57">
        <f>L638</f>
        <v>3</v>
      </c>
      <c r="F638" s="57" t="s">
        <v>699</v>
      </c>
      <c r="G638" s="106">
        <v>3</v>
      </c>
      <c r="H638">
        <v>0</v>
      </c>
      <c r="I638">
        <v>0</v>
      </c>
      <c r="J638">
        <v>0</v>
      </c>
      <c r="K638">
        <v>0</v>
      </c>
      <c r="L638" s="106">
        <f t="shared" si="10"/>
        <v>3</v>
      </c>
    </row>
    <row r="639" spans="1:12" ht="15.6">
      <c r="A639" s="51"/>
      <c r="B639"/>
      <c r="C639" s="33"/>
      <c r="E639" s="85"/>
      <c r="F639" s="60"/>
      <c r="G639" s="106"/>
      <c r="H639"/>
      <c r="I639"/>
      <c r="J639"/>
      <c r="K639"/>
      <c r="L639" s="106"/>
    </row>
    <row r="640" spans="1:12" ht="15.6">
      <c r="A640" s="51"/>
      <c r="B640"/>
      <c r="C640" s="33"/>
      <c r="E640" s="85"/>
      <c r="F640" s="60"/>
      <c r="G640" s="106"/>
      <c r="H640"/>
      <c r="I640"/>
      <c r="J640"/>
      <c r="K640"/>
      <c r="L640" s="106"/>
    </row>
    <row r="641" spans="1:12" ht="15.6">
      <c r="A641" s="51" t="s">
        <v>933</v>
      </c>
      <c r="B641" t="s">
        <v>934</v>
      </c>
      <c r="C641" s="33"/>
      <c r="E641" s="64" t="s">
        <v>568</v>
      </c>
      <c r="F641" s="54" t="s">
        <v>599</v>
      </c>
      <c r="G641" s="106"/>
      <c r="H641"/>
      <c r="I641"/>
      <c r="J641"/>
      <c r="K641"/>
      <c r="L641" s="106"/>
    </row>
    <row r="642" spans="1:12" ht="15.6">
      <c r="A642" s="51"/>
      <c r="B642"/>
      <c r="C642" s="33"/>
      <c r="E642" s="57">
        <f>L642</f>
        <v>5</v>
      </c>
      <c r="F642" s="57" t="s">
        <v>699</v>
      </c>
      <c r="G642" s="106">
        <v>5</v>
      </c>
      <c r="H642">
        <v>0</v>
      </c>
      <c r="I642">
        <v>0</v>
      </c>
      <c r="J642">
        <v>0</v>
      </c>
      <c r="K642">
        <v>0</v>
      </c>
      <c r="L642" s="106">
        <f t="shared" si="10"/>
        <v>5</v>
      </c>
    </row>
    <row r="643" spans="1:12" ht="15.6">
      <c r="A643" s="51"/>
      <c r="B643"/>
      <c r="C643" s="33"/>
      <c r="E643" s="85"/>
      <c r="F643" s="60"/>
      <c r="G643" s="106"/>
      <c r="H643"/>
      <c r="I643"/>
      <c r="J643"/>
      <c r="K643"/>
      <c r="L643" s="106"/>
    </row>
    <row r="644" spans="1:12" ht="15.6">
      <c r="A644" s="51" t="s">
        <v>935</v>
      </c>
      <c r="B644" t="s">
        <v>936</v>
      </c>
      <c r="C644" s="33"/>
      <c r="E644" s="64" t="s">
        <v>568</v>
      </c>
      <c r="F644" s="54" t="s">
        <v>599</v>
      </c>
      <c r="G644" s="106"/>
      <c r="H644"/>
      <c r="I644"/>
      <c r="J644"/>
      <c r="K644"/>
      <c r="L644" s="106"/>
    </row>
    <row r="645" spans="1:12" ht="15.6">
      <c r="A645" s="51"/>
      <c r="B645"/>
      <c r="C645" s="33"/>
      <c r="E645" s="57">
        <v>4</v>
      </c>
      <c r="F645" s="57" t="s">
        <v>699</v>
      </c>
      <c r="G645" s="106">
        <v>1</v>
      </c>
      <c r="H645">
        <v>0</v>
      </c>
      <c r="I645">
        <v>0</v>
      </c>
      <c r="J645">
        <v>0</v>
      </c>
      <c r="K645">
        <v>0</v>
      </c>
      <c r="L645" s="106">
        <f t="shared" si="10"/>
        <v>1</v>
      </c>
    </row>
    <row r="646" spans="1:12" ht="15.6">
      <c r="A646" s="51"/>
      <c r="B646"/>
      <c r="C646" s="33"/>
      <c r="E646" s="85"/>
      <c r="F646" s="60"/>
      <c r="G646" s="106"/>
      <c r="H646"/>
      <c r="I646"/>
      <c r="J646"/>
      <c r="K646"/>
      <c r="L646" s="106"/>
    </row>
    <row r="647" spans="1:12" ht="15.6">
      <c r="A647" s="51"/>
      <c r="B647"/>
      <c r="C647" s="33"/>
      <c r="E647" s="85"/>
      <c r="F647" s="60"/>
      <c r="G647" s="106"/>
      <c r="H647"/>
      <c r="I647"/>
      <c r="J647"/>
      <c r="K647"/>
      <c r="L647" s="106"/>
    </row>
    <row r="648" spans="1:12" ht="15.6">
      <c r="A648" s="51" t="s">
        <v>937</v>
      </c>
      <c r="B648" t="s">
        <v>938</v>
      </c>
      <c r="C648" s="33"/>
      <c r="E648" s="64" t="s">
        <v>568</v>
      </c>
      <c r="F648" s="54" t="s">
        <v>599</v>
      </c>
      <c r="G648" s="106"/>
      <c r="H648"/>
      <c r="I648"/>
      <c r="J648"/>
      <c r="K648"/>
      <c r="L648" s="106"/>
    </row>
    <row r="649" spans="1:12" ht="15.6">
      <c r="A649" s="51"/>
      <c r="B649"/>
      <c r="C649" s="33"/>
      <c r="E649" s="57">
        <f>L649</f>
        <v>1</v>
      </c>
      <c r="F649" s="57" t="s">
        <v>699</v>
      </c>
      <c r="G649" s="106">
        <v>1</v>
      </c>
      <c r="H649">
        <v>0</v>
      </c>
      <c r="I649">
        <v>0</v>
      </c>
      <c r="J649">
        <v>0</v>
      </c>
      <c r="K649">
        <v>0</v>
      </c>
      <c r="L649" s="106">
        <f t="shared" ref="L649:L781" si="11">SUM(G649:K649)</f>
        <v>1</v>
      </c>
    </row>
    <row r="650" spans="1:12" ht="15.6">
      <c r="A650" s="51"/>
      <c r="B650"/>
      <c r="C650" s="33"/>
      <c r="E650" s="85"/>
      <c r="F650" s="60"/>
      <c r="G650" s="106"/>
      <c r="H650"/>
      <c r="I650"/>
      <c r="J650"/>
      <c r="K650"/>
      <c r="L650" s="106"/>
    </row>
    <row r="651" spans="1:12" ht="15.6">
      <c r="A651" s="51"/>
      <c r="B651"/>
      <c r="C651" s="33"/>
      <c r="E651" s="85"/>
      <c r="F651" s="60"/>
      <c r="G651" s="106"/>
      <c r="H651"/>
      <c r="I651"/>
      <c r="J651"/>
      <c r="K651"/>
      <c r="L651" s="106"/>
    </row>
    <row r="652" spans="1:12" ht="15.6">
      <c r="A652" s="51" t="s">
        <v>939</v>
      </c>
      <c r="B652" t="s">
        <v>940</v>
      </c>
      <c r="C652" s="33"/>
      <c r="E652" s="64" t="s">
        <v>568</v>
      </c>
      <c r="F652" s="54" t="s">
        <v>599</v>
      </c>
      <c r="G652" s="106"/>
      <c r="H652"/>
      <c r="I652"/>
      <c r="J652"/>
      <c r="K652"/>
      <c r="L652" s="106"/>
    </row>
    <row r="653" spans="1:12" ht="15.6">
      <c r="A653" s="51"/>
      <c r="B653"/>
      <c r="C653" s="33"/>
      <c r="E653" s="57">
        <f>L653</f>
        <v>4</v>
      </c>
      <c r="F653" s="57" t="s">
        <v>699</v>
      </c>
      <c r="G653" s="106">
        <v>3</v>
      </c>
      <c r="H653">
        <v>1</v>
      </c>
      <c r="I653">
        <v>0</v>
      </c>
      <c r="J653">
        <v>0</v>
      </c>
      <c r="K653">
        <v>0</v>
      </c>
      <c r="L653" s="106">
        <f t="shared" si="11"/>
        <v>4</v>
      </c>
    </row>
    <row r="654" spans="1:12" ht="15.6">
      <c r="A654" s="51"/>
      <c r="B654"/>
      <c r="C654" s="33"/>
      <c r="E654" s="85"/>
      <c r="F654" s="60"/>
      <c r="G654" s="106"/>
      <c r="H654"/>
      <c r="I654"/>
      <c r="J654"/>
      <c r="K654"/>
      <c r="L654" s="106"/>
    </row>
    <row r="655" spans="1:12" ht="15.6">
      <c r="A655" s="51"/>
      <c r="B655"/>
      <c r="C655" s="33"/>
      <c r="E655" s="85"/>
      <c r="F655" s="60"/>
      <c r="G655" s="106"/>
      <c r="H655"/>
      <c r="I655"/>
      <c r="J655"/>
      <c r="K655"/>
      <c r="L655" s="106"/>
    </row>
    <row r="656" spans="1:12" ht="15.6">
      <c r="A656" s="51" t="s">
        <v>941</v>
      </c>
      <c r="B656" t="s">
        <v>942</v>
      </c>
      <c r="C656" s="33"/>
      <c r="E656" s="64" t="s">
        <v>568</v>
      </c>
      <c r="F656" s="54" t="s">
        <v>599</v>
      </c>
      <c r="G656" s="106"/>
      <c r="H656"/>
      <c r="I656"/>
      <c r="J656"/>
      <c r="K656"/>
      <c r="L656" s="106"/>
    </row>
    <row r="657" spans="1:12" ht="15.6">
      <c r="A657" s="51"/>
      <c r="B657"/>
      <c r="C657" s="33"/>
      <c r="E657" s="57">
        <f>L657</f>
        <v>8</v>
      </c>
      <c r="F657" s="57" t="s">
        <v>699</v>
      </c>
      <c r="G657" s="106">
        <v>8</v>
      </c>
      <c r="H657">
        <v>0</v>
      </c>
      <c r="I657">
        <v>0</v>
      </c>
      <c r="J657">
        <v>0</v>
      </c>
      <c r="K657">
        <v>0</v>
      </c>
      <c r="L657" s="106">
        <f t="shared" si="11"/>
        <v>8</v>
      </c>
    </row>
    <row r="658" spans="1:12" ht="15.6">
      <c r="A658" s="51"/>
      <c r="B658"/>
      <c r="C658" s="33"/>
      <c r="E658" s="85"/>
      <c r="F658" s="60"/>
      <c r="G658" s="106"/>
      <c r="H658"/>
      <c r="I658"/>
      <c r="J658"/>
      <c r="K658"/>
      <c r="L658" s="106"/>
    </row>
    <row r="659" spans="1:12" ht="15.6">
      <c r="A659" s="51"/>
      <c r="B659"/>
      <c r="C659" s="33"/>
      <c r="E659" s="85"/>
      <c r="F659" s="60"/>
      <c r="G659" s="106"/>
      <c r="H659"/>
      <c r="I659"/>
      <c r="J659"/>
      <c r="K659"/>
      <c r="L659" s="106"/>
    </row>
    <row r="660" spans="1:12" ht="15.6">
      <c r="A660" s="51" t="s">
        <v>943</v>
      </c>
      <c r="B660" t="s">
        <v>944</v>
      </c>
      <c r="C660" s="33"/>
      <c r="E660" s="64" t="s">
        <v>568</v>
      </c>
      <c r="F660" s="54" t="s">
        <v>599</v>
      </c>
      <c r="G660" s="106"/>
      <c r="H660"/>
      <c r="I660"/>
      <c r="J660"/>
      <c r="K660"/>
      <c r="L660" s="106"/>
    </row>
    <row r="661" spans="1:12" ht="15.6">
      <c r="A661" s="51"/>
      <c r="B661"/>
      <c r="C661" s="33"/>
      <c r="E661" s="57">
        <f>L661</f>
        <v>2</v>
      </c>
      <c r="F661" s="57" t="s">
        <v>699</v>
      </c>
      <c r="G661" s="106">
        <v>2</v>
      </c>
      <c r="H661">
        <v>0</v>
      </c>
      <c r="I661">
        <v>0</v>
      </c>
      <c r="J661">
        <v>0</v>
      </c>
      <c r="K661">
        <v>0</v>
      </c>
      <c r="L661" s="106">
        <f t="shared" si="11"/>
        <v>2</v>
      </c>
    </row>
    <row r="662" spans="1:12" ht="15.6">
      <c r="A662" s="51"/>
      <c r="B662"/>
      <c r="C662" s="33"/>
      <c r="E662" s="85"/>
      <c r="F662" s="60"/>
      <c r="G662" s="106"/>
      <c r="H662"/>
      <c r="I662"/>
      <c r="J662"/>
      <c r="K662"/>
      <c r="L662" s="106"/>
    </row>
    <row r="663" spans="1:12" ht="15.6">
      <c r="A663" s="51"/>
      <c r="B663"/>
      <c r="C663" s="33"/>
      <c r="E663" s="85"/>
      <c r="F663" s="60"/>
      <c r="G663" s="106"/>
      <c r="H663"/>
      <c r="I663"/>
      <c r="J663"/>
      <c r="K663"/>
      <c r="L663" s="106"/>
    </row>
    <row r="664" spans="1:12" ht="15.6">
      <c r="A664" s="51" t="s">
        <v>945</v>
      </c>
      <c r="B664" t="s">
        <v>946</v>
      </c>
      <c r="C664" s="33"/>
      <c r="E664" s="64" t="s">
        <v>568</v>
      </c>
      <c r="F664" s="54" t="s">
        <v>599</v>
      </c>
      <c r="G664" s="106"/>
      <c r="H664"/>
      <c r="I664"/>
      <c r="J664"/>
      <c r="K664"/>
      <c r="L664" s="106"/>
    </row>
    <row r="665" spans="1:12" ht="15.6">
      <c r="A665" s="51"/>
      <c r="B665"/>
      <c r="C665" s="33"/>
      <c r="E665" s="57">
        <f>L665</f>
        <v>3</v>
      </c>
      <c r="F665" s="57" t="s">
        <v>699</v>
      </c>
      <c r="G665" s="106">
        <v>1</v>
      </c>
      <c r="H665">
        <v>1</v>
      </c>
      <c r="I665">
        <v>1</v>
      </c>
      <c r="J665">
        <v>0</v>
      </c>
      <c r="K665">
        <v>0</v>
      </c>
      <c r="L665" s="106">
        <f t="shared" si="11"/>
        <v>3</v>
      </c>
    </row>
    <row r="666" spans="1:12" ht="15.6">
      <c r="A666" s="51"/>
      <c r="B666"/>
      <c r="C666" s="33"/>
      <c r="E666" s="85"/>
      <c r="F666" s="60"/>
      <c r="G666" s="106"/>
      <c r="H666"/>
      <c r="I666"/>
      <c r="J666"/>
      <c r="K666"/>
      <c r="L666" s="106"/>
    </row>
    <row r="667" spans="1:12" ht="15.6">
      <c r="A667" s="51"/>
      <c r="B667"/>
      <c r="C667" s="33"/>
      <c r="E667" s="85"/>
      <c r="F667" s="60"/>
      <c r="G667" s="106"/>
      <c r="H667"/>
      <c r="I667"/>
      <c r="J667"/>
      <c r="K667"/>
      <c r="L667" s="106"/>
    </row>
    <row r="668" spans="1:12" ht="15.6">
      <c r="A668" s="51" t="s">
        <v>947</v>
      </c>
      <c r="B668" t="s">
        <v>948</v>
      </c>
      <c r="C668" s="33"/>
      <c r="E668" s="64" t="s">
        <v>568</v>
      </c>
      <c r="F668" s="54" t="s">
        <v>599</v>
      </c>
      <c r="G668" s="106"/>
      <c r="H668"/>
      <c r="I668"/>
      <c r="J668"/>
      <c r="K668"/>
      <c r="L668" s="106"/>
    </row>
    <row r="669" spans="1:12">
      <c r="B669"/>
      <c r="C669" s="33"/>
      <c r="E669" s="57">
        <f>L669</f>
        <v>12</v>
      </c>
      <c r="F669" s="57" t="s">
        <v>699</v>
      </c>
      <c r="G669" s="106">
        <v>2</v>
      </c>
      <c r="H669">
        <v>1</v>
      </c>
      <c r="I669">
        <v>5</v>
      </c>
      <c r="J669">
        <v>4</v>
      </c>
      <c r="K669">
        <v>0</v>
      </c>
      <c r="L669" s="106">
        <f t="shared" si="11"/>
        <v>12</v>
      </c>
    </row>
    <row r="670" spans="1:12" s="144" customFormat="1">
      <c r="A670" s="35"/>
      <c r="C670" s="33"/>
      <c r="D670" s="32"/>
      <c r="E670" s="145"/>
      <c r="F670" s="145"/>
      <c r="G670" s="106"/>
      <c r="L670" s="106"/>
    </row>
    <row r="671" spans="1:12" s="144" customFormat="1">
      <c r="A671" s="35"/>
      <c r="C671" s="33"/>
      <c r="D671" s="32"/>
      <c r="E671" s="145"/>
      <c r="F671" s="145"/>
      <c r="G671" s="106"/>
      <c r="L671" s="106"/>
    </row>
    <row r="672" spans="1:12" s="144" customFormat="1" ht="15.6">
      <c r="A672" s="51" t="s">
        <v>949</v>
      </c>
      <c r="B672" s="163" t="s">
        <v>1043</v>
      </c>
      <c r="C672" s="33"/>
      <c r="D672" s="32"/>
      <c r="E672" s="64" t="s">
        <v>568</v>
      </c>
      <c r="F672" s="54" t="s">
        <v>599</v>
      </c>
      <c r="G672" s="106"/>
      <c r="L672" s="106"/>
    </row>
    <row r="673" spans="1:12" s="144" customFormat="1" ht="15">
      <c r="A673" s="53"/>
      <c r="C673" s="33"/>
      <c r="D673" s="32"/>
      <c r="E673" s="57">
        <f>L673</f>
        <v>12</v>
      </c>
      <c r="F673" s="57" t="s">
        <v>699</v>
      </c>
      <c r="G673" s="106">
        <v>2</v>
      </c>
      <c r="H673" s="144">
        <v>1</v>
      </c>
      <c r="I673" s="144">
        <v>5</v>
      </c>
      <c r="J673" s="144">
        <v>4</v>
      </c>
      <c r="L673" s="106">
        <f>SUM(G673:K673)</f>
        <v>12</v>
      </c>
    </row>
    <row r="674" spans="1:12" ht="15">
      <c r="A674" s="53"/>
      <c r="B674"/>
      <c r="C674" s="33"/>
      <c r="E674" s="85"/>
      <c r="F674" s="60"/>
      <c r="G674" s="106"/>
      <c r="H674"/>
      <c r="I674"/>
      <c r="J674"/>
      <c r="K674"/>
      <c r="L674" s="106"/>
    </row>
    <row r="675" spans="1:12" ht="15">
      <c r="A675" s="53"/>
      <c r="B675"/>
      <c r="C675" s="33"/>
      <c r="E675" s="85"/>
      <c r="F675" s="60"/>
      <c r="G675" s="106"/>
      <c r="H675"/>
      <c r="I675"/>
      <c r="J675"/>
      <c r="K675"/>
      <c r="L675" s="106"/>
    </row>
    <row r="676" spans="1:12" ht="15.6">
      <c r="A676" s="51" t="s">
        <v>951</v>
      </c>
      <c r="B676" t="s">
        <v>950</v>
      </c>
      <c r="C676" s="33"/>
      <c r="E676" s="64" t="s">
        <v>568</v>
      </c>
      <c r="F676" s="54" t="s">
        <v>599</v>
      </c>
      <c r="G676" s="106"/>
      <c r="H676"/>
      <c r="I676"/>
      <c r="J676"/>
      <c r="K676"/>
      <c r="L676" s="106"/>
    </row>
    <row r="677" spans="1:12" ht="15">
      <c r="A677" s="53"/>
      <c r="B677"/>
      <c r="C677" s="33"/>
      <c r="E677" s="57">
        <f>L677</f>
        <v>1</v>
      </c>
      <c r="F677" s="57" t="s">
        <v>699</v>
      </c>
      <c r="G677" s="106">
        <v>1</v>
      </c>
      <c r="H677">
        <v>0</v>
      </c>
      <c r="I677">
        <v>0</v>
      </c>
      <c r="J677">
        <v>0</v>
      </c>
      <c r="K677">
        <v>0</v>
      </c>
      <c r="L677" s="106">
        <f t="shared" si="11"/>
        <v>1</v>
      </c>
    </row>
    <row r="678" spans="1:12" ht="15">
      <c r="A678" s="53"/>
      <c r="B678"/>
      <c r="C678" s="33"/>
      <c r="G678" s="106"/>
      <c r="H678"/>
      <c r="I678"/>
      <c r="J678"/>
      <c r="K678"/>
      <c r="L678" s="106"/>
    </row>
    <row r="679" spans="1:12" ht="15">
      <c r="A679" s="53"/>
      <c r="B679"/>
      <c r="C679" s="33"/>
      <c r="G679" s="106"/>
      <c r="H679"/>
      <c r="I679"/>
      <c r="J679"/>
      <c r="K679"/>
      <c r="L679" s="106"/>
    </row>
    <row r="680" spans="1:12" ht="15.6">
      <c r="A680" s="51" t="s">
        <v>953</v>
      </c>
      <c r="B680" t="s">
        <v>952</v>
      </c>
      <c r="C680" s="33"/>
      <c r="E680" s="64" t="s">
        <v>568</v>
      </c>
      <c r="F680" s="54" t="s">
        <v>599</v>
      </c>
      <c r="G680" s="106"/>
      <c r="H680"/>
      <c r="I680"/>
      <c r="J680"/>
      <c r="K680"/>
      <c r="L680" s="106"/>
    </row>
    <row r="681" spans="1:12">
      <c r="B681"/>
      <c r="C681" s="33"/>
      <c r="E681" s="57">
        <f>L681</f>
        <v>3</v>
      </c>
      <c r="F681" s="57" t="s">
        <v>699</v>
      </c>
      <c r="G681" s="106">
        <v>3</v>
      </c>
      <c r="H681">
        <v>0</v>
      </c>
      <c r="I681">
        <v>0</v>
      </c>
      <c r="J681">
        <v>0</v>
      </c>
      <c r="K681">
        <v>0</v>
      </c>
      <c r="L681" s="106">
        <f t="shared" si="11"/>
        <v>3</v>
      </c>
    </row>
    <row r="682" spans="1:12">
      <c r="B682"/>
      <c r="C682" s="33"/>
      <c r="G682" s="106"/>
      <c r="H682"/>
      <c r="I682"/>
      <c r="J682"/>
      <c r="K682"/>
      <c r="L682" s="106"/>
    </row>
    <row r="683" spans="1:12">
      <c r="B683"/>
      <c r="C683" s="33"/>
      <c r="G683" s="106"/>
      <c r="H683"/>
      <c r="I683"/>
      <c r="J683"/>
      <c r="K683"/>
      <c r="L683" s="106"/>
    </row>
    <row r="684" spans="1:12" ht="15.6">
      <c r="A684" s="51" t="s">
        <v>955</v>
      </c>
      <c r="B684" t="s">
        <v>954</v>
      </c>
      <c r="C684" s="33"/>
      <c r="E684" s="64" t="s">
        <v>568</v>
      </c>
      <c r="F684" s="54" t="s">
        <v>599</v>
      </c>
      <c r="G684" s="106"/>
      <c r="H684"/>
      <c r="I684"/>
      <c r="J684"/>
      <c r="K684"/>
      <c r="L684" s="106"/>
    </row>
    <row r="685" spans="1:12" ht="15">
      <c r="A685" s="53"/>
      <c r="B685"/>
      <c r="C685" s="33"/>
      <c r="E685" s="57">
        <f>L685</f>
        <v>2</v>
      </c>
      <c r="F685" s="57" t="s">
        <v>699</v>
      </c>
      <c r="G685" s="106">
        <v>1</v>
      </c>
      <c r="H685">
        <v>0</v>
      </c>
      <c r="I685" s="125">
        <v>1</v>
      </c>
      <c r="J685">
        <v>0</v>
      </c>
      <c r="K685">
        <v>0</v>
      </c>
      <c r="L685" s="106">
        <f t="shared" si="11"/>
        <v>2</v>
      </c>
    </row>
    <row r="686" spans="1:12" ht="15">
      <c r="A686" s="53"/>
      <c r="B686"/>
      <c r="C686" s="33"/>
      <c r="E686" s="85"/>
      <c r="F686" s="60"/>
      <c r="G686" s="106"/>
      <c r="H686"/>
      <c r="I686"/>
      <c r="J686"/>
      <c r="K686"/>
      <c r="L686" s="106"/>
    </row>
    <row r="687" spans="1:12" ht="15">
      <c r="A687" s="53"/>
      <c r="B687"/>
      <c r="C687" s="33"/>
      <c r="E687" s="85"/>
      <c r="F687" s="60"/>
      <c r="G687" s="106"/>
      <c r="H687"/>
      <c r="I687"/>
      <c r="J687"/>
      <c r="K687"/>
      <c r="L687" s="106"/>
    </row>
    <row r="688" spans="1:12" ht="15.6">
      <c r="A688" s="51" t="s">
        <v>957</v>
      </c>
      <c r="B688" t="s">
        <v>956</v>
      </c>
      <c r="C688" s="33"/>
      <c r="E688" s="64" t="s">
        <v>568</v>
      </c>
      <c r="F688" s="54" t="s">
        <v>599</v>
      </c>
      <c r="G688" s="106"/>
      <c r="H688"/>
      <c r="I688"/>
      <c r="J688"/>
      <c r="K688"/>
      <c r="L688" s="106"/>
    </row>
    <row r="689" spans="1:12" ht="15">
      <c r="A689" s="53"/>
      <c r="B689"/>
      <c r="C689" s="33"/>
      <c r="E689" s="57">
        <f>L689</f>
        <v>2</v>
      </c>
      <c r="F689" s="57" t="s">
        <v>699</v>
      </c>
      <c r="G689" s="106">
        <v>1</v>
      </c>
      <c r="H689">
        <v>0</v>
      </c>
      <c r="I689">
        <v>1</v>
      </c>
      <c r="J689">
        <v>0</v>
      </c>
      <c r="K689">
        <v>0</v>
      </c>
      <c r="L689" s="106">
        <f t="shared" si="11"/>
        <v>2</v>
      </c>
    </row>
    <row r="690" spans="1:12" ht="15">
      <c r="A690" s="53"/>
      <c r="B690"/>
      <c r="C690" s="33"/>
      <c r="G690" s="106"/>
      <c r="H690"/>
      <c r="I690"/>
      <c r="J690"/>
      <c r="K690"/>
      <c r="L690" s="106"/>
    </row>
    <row r="691" spans="1:12" ht="15">
      <c r="A691" s="53"/>
      <c r="B691"/>
      <c r="C691" s="33"/>
      <c r="G691" s="106"/>
      <c r="H691"/>
      <c r="I691"/>
      <c r="J691"/>
      <c r="K691"/>
      <c r="L691" s="106"/>
    </row>
    <row r="692" spans="1:12" ht="13.8">
      <c r="A692" s="126"/>
      <c r="B692"/>
      <c r="C692" s="33"/>
      <c r="G692" s="106"/>
      <c r="H692"/>
      <c r="I692"/>
      <c r="J692"/>
      <c r="K692"/>
      <c r="L692" s="106"/>
    </row>
    <row r="693" spans="1:12" ht="13.8">
      <c r="A693" s="126" t="s">
        <v>958</v>
      </c>
      <c r="B693" s="83" t="s">
        <v>862</v>
      </c>
      <c r="C693" s="33"/>
      <c r="G693" s="106"/>
      <c r="H693"/>
      <c r="I693"/>
      <c r="J693"/>
      <c r="K693"/>
      <c r="L693" s="106"/>
    </row>
    <row r="694" spans="1:12" ht="15">
      <c r="A694" s="53"/>
      <c r="B694" t="s">
        <v>959</v>
      </c>
      <c r="C694" s="33"/>
      <c r="E694" s="64" t="s">
        <v>568</v>
      </c>
      <c r="F694" s="54" t="s">
        <v>599</v>
      </c>
      <c r="G694" s="106"/>
      <c r="H694"/>
      <c r="I694"/>
      <c r="J694"/>
      <c r="K694"/>
      <c r="L694" s="106"/>
    </row>
    <row r="695" spans="1:12" ht="15">
      <c r="A695" s="53"/>
      <c r="B695"/>
      <c r="C695" s="33"/>
      <c r="E695" s="55">
        <f>L695</f>
        <v>52</v>
      </c>
      <c r="F695" s="55" t="s">
        <v>610</v>
      </c>
      <c r="G695" s="106">
        <v>44</v>
      </c>
      <c r="H695">
        <v>0</v>
      </c>
      <c r="I695" s="32">
        <v>8</v>
      </c>
      <c r="J695" s="32">
        <v>0</v>
      </c>
      <c r="K695" s="32">
        <v>0</v>
      </c>
      <c r="L695" s="106">
        <f t="shared" si="11"/>
        <v>52</v>
      </c>
    </row>
    <row r="696" spans="1:12">
      <c r="B696"/>
      <c r="C696" s="33"/>
      <c r="G696" s="106"/>
      <c r="H696"/>
      <c r="I696"/>
      <c r="J696"/>
      <c r="K696"/>
      <c r="L696" s="106"/>
    </row>
    <row r="697" spans="1:12" ht="15.6">
      <c r="A697" s="51" t="s">
        <v>960</v>
      </c>
      <c r="B697" t="s">
        <v>915</v>
      </c>
      <c r="C697" s="33"/>
      <c r="E697" s="64" t="s">
        <v>568</v>
      </c>
      <c r="F697" s="54" t="s">
        <v>599</v>
      </c>
      <c r="G697" s="106"/>
      <c r="H697"/>
      <c r="I697"/>
      <c r="J697"/>
      <c r="K697"/>
      <c r="L697" s="106"/>
    </row>
    <row r="698" spans="1:12" ht="15">
      <c r="A698" s="53"/>
      <c r="B698"/>
      <c r="C698" s="33"/>
      <c r="E698" s="55">
        <f>L698</f>
        <v>52</v>
      </c>
      <c r="F698" s="55" t="s">
        <v>610</v>
      </c>
      <c r="G698" s="106">
        <v>44</v>
      </c>
      <c r="H698">
        <v>0</v>
      </c>
      <c r="I698" s="32">
        <v>8</v>
      </c>
      <c r="J698" s="32">
        <v>0</v>
      </c>
      <c r="K698" s="32">
        <v>0</v>
      </c>
      <c r="L698" s="106">
        <f t="shared" si="11"/>
        <v>52</v>
      </c>
    </row>
    <row r="699" spans="1:12" s="144" customFormat="1" ht="15">
      <c r="A699" s="53"/>
      <c r="C699" s="33"/>
      <c r="D699" s="32"/>
      <c r="E699" s="157"/>
      <c r="F699" s="157"/>
      <c r="G699" s="106"/>
      <c r="I699" s="32"/>
      <c r="J699" s="32"/>
      <c r="K699" s="32"/>
      <c r="L699" s="106"/>
    </row>
    <row r="700" spans="1:12" s="144" customFormat="1" ht="15">
      <c r="A700" s="53"/>
      <c r="C700" s="33"/>
      <c r="D700" s="32"/>
      <c r="E700" s="157"/>
      <c r="F700" s="157"/>
      <c r="G700" s="106"/>
      <c r="I700" s="32"/>
      <c r="J700" s="32"/>
      <c r="K700" s="32"/>
      <c r="L700" s="106"/>
    </row>
    <row r="701" spans="1:12" s="144" customFormat="1" ht="39.6">
      <c r="A701" s="170" t="s">
        <v>961</v>
      </c>
      <c r="B701" s="141" t="s">
        <v>1045</v>
      </c>
      <c r="C701" s="33"/>
      <c r="D701" s="32"/>
      <c r="E701" s="157"/>
      <c r="F701" s="157"/>
      <c r="G701" s="106">
        <v>0</v>
      </c>
      <c r="H701" s="144">
        <v>0</v>
      </c>
      <c r="I701" s="32">
        <v>0</v>
      </c>
      <c r="J701" s="32">
        <v>6</v>
      </c>
      <c r="K701" s="32">
        <v>0</v>
      </c>
      <c r="L701" s="106">
        <f>SUM(G701:K701)</f>
        <v>6</v>
      </c>
    </row>
    <row r="702" spans="1:12" s="144" customFormat="1" ht="15.6">
      <c r="A702" s="170"/>
      <c r="C702" s="33"/>
      <c r="D702" s="32"/>
      <c r="E702" s="157"/>
      <c r="F702" s="157"/>
      <c r="G702" s="106"/>
      <c r="I702" s="32"/>
      <c r="J702" s="32"/>
      <c r="K702" s="32"/>
      <c r="L702" s="106"/>
    </row>
    <row r="703" spans="1:12" s="144" customFormat="1" ht="15.6">
      <c r="A703" s="170"/>
      <c r="C703" s="33"/>
      <c r="D703" s="32"/>
      <c r="E703" s="64" t="s">
        <v>568</v>
      </c>
      <c r="F703" s="54" t="s">
        <v>599</v>
      </c>
      <c r="G703" s="106"/>
      <c r="I703" s="32"/>
      <c r="J703" s="32"/>
      <c r="K703" s="32"/>
      <c r="L703" s="106"/>
    </row>
    <row r="704" spans="1:12" s="144" customFormat="1" ht="15.6">
      <c r="A704" s="170"/>
      <c r="C704" s="33"/>
      <c r="D704" s="32"/>
      <c r="E704" s="55">
        <f>L701</f>
        <v>6</v>
      </c>
      <c r="F704" s="55" t="s">
        <v>590</v>
      </c>
      <c r="G704" s="106"/>
      <c r="I704" s="32"/>
      <c r="J704" s="32"/>
      <c r="K704" s="32"/>
      <c r="L704" s="106"/>
    </row>
    <row r="705" spans="1:12" ht="39.6">
      <c r="A705" s="170" t="s">
        <v>962</v>
      </c>
      <c r="B705" s="141" t="s">
        <v>1058</v>
      </c>
      <c r="C705" s="33"/>
      <c r="G705" s="106"/>
      <c r="H705"/>
      <c r="I705" s="32"/>
      <c r="K705" s="32"/>
      <c r="L705" s="106"/>
    </row>
    <row r="706" spans="1:12" ht="15">
      <c r="A706" s="53"/>
      <c r="B706"/>
      <c r="C706" s="33"/>
      <c r="G706" s="106"/>
      <c r="H706"/>
      <c r="I706" s="32"/>
      <c r="K706" s="32"/>
      <c r="L706" s="106"/>
    </row>
    <row r="707" spans="1:12" s="144" customFormat="1" ht="15">
      <c r="A707" s="53"/>
      <c r="C707" s="33"/>
      <c r="D707" s="32"/>
      <c r="E707" s="64" t="s">
        <v>568</v>
      </c>
      <c r="F707" s="54" t="s">
        <v>599</v>
      </c>
      <c r="G707" s="106"/>
      <c r="I707" s="32"/>
      <c r="J707" s="32"/>
      <c r="K707" s="32"/>
      <c r="L707" s="106"/>
    </row>
    <row r="708" spans="1:12" s="144" customFormat="1" ht="15">
      <c r="A708" s="53"/>
      <c r="C708" s="33"/>
      <c r="D708" s="32"/>
      <c r="E708" s="55">
        <f>L708</f>
        <v>1</v>
      </c>
      <c r="F708" s="55" t="s">
        <v>895</v>
      </c>
      <c r="G708" s="106">
        <v>1</v>
      </c>
      <c r="H708" s="144">
        <v>0</v>
      </c>
      <c r="I708" s="32">
        <v>0</v>
      </c>
      <c r="J708" s="32">
        <v>0</v>
      </c>
      <c r="K708" s="32">
        <v>0</v>
      </c>
      <c r="L708" s="106">
        <f>SUM(G708:K708)</f>
        <v>1</v>
      </c>
    </row>
    <row r="709" spans="1:12" s="144" customFormat="1" ht="15">
      <c r="A709" s="53"/>
      <c r="C709" s="33"/>
      <c r="D709" s="32"/>
      <c r="E709" s="157"/>
      <c r="F709" s="157"/>
      <c r="G709" s="106"/>
      <c r="I709" s="32"/>
      <c r="J709" s="32"/>
      <c r="K709" s="32"/>
      <c r="L709" s="106"/>
    </row>
    <row r="710" spans="1:12" s="144" customFormat="1" ht="13.8">
      <c r="A710" s="163"/>
      <c r="B710" s="163"/>
      <c r="C710" s="163"/>
      <c r="E710" s="157"/>
      <c r="F710" s="157"/>
      <c r="G710" s="106"/>
      <c r="I710" s="32"/>
      <c r="J710" s="32"/>
      <c r="K710" s="32"/>
      <c r="L710" s="106"/>
    </row>
    <row r="711" spans="1:12" s="144" customFormat="1" ht="39.6">
      <c r="A711" s="170" t="s">
        <v>963</v>
      </c>
      <c r="B711" s="163" t="s">
        <v>1033</v>
      </c>
      <c r="C711" s="163"/>
      <c r="E711" s="157"/>
      <c r="F711" s="157"/>
      <c r="G711" s="106"/>
      <c r="I711" s="32"/>
      <c r="J711" s="32"/>
      <c r="K711" s="32"/>
      <c r="L711" s="106"/>
    </row>
    <row r="712" spans="1:12" s="144" customFormat="1" ht="13.8">
      <c r="A712" s="163"/>
      <c r="B712" s="163" t="s">
        <v>1060</v>
      </c>
      <c r="C712" s="163"/>
      <c r="E712" s="157"/>
      <c r="F712" s="157"/>
      <c r="G712" s="106"/>
      <c r="I712" s="32"/>
      <c r="J712" s="32"/>
      <c r="K712" s="32"/>
      <c r="L712" s="106"/>
    </row>
    <row r="713" spans="1:12" s="144" customFormat="1" ht="13.8">
      <c r="A713" s="163"/>
      <c r="B713" s="163"/>
      <c r="C713" s="163"/>
      <c r="E713" s="64" t="s">
        <v>568</v>
      </c>
      <c r="F713" s="54" t="s">
        <v>599</v>
      </c>
      <c r="G713" s="106"/>
      <c r="I713" s="32"/>
      <c r="J713" s="32"/>
      <c r="K713" s="32"/>
      <c r="L713" s="106"/>
    </row>
    <row r="714" spans="1:12" s="144" customFormat="1" ht="13.8">
      <c r="A714" s="163"/>
      <c r="B714" s="163"/>
      <c r="C714" s="163"/>
      <c r="E714" s="55">
        <v>2</v>
      </c>
      <c r="F714" s="55" t="s">
        <v>699</v>
      </c>
      <c r="G714" s="106"/>
      <c r="I714" s="32"/>
      <c r="J714" s="32"/>
      <c r="K714" s="32"/>
      <c r="L714" s="106"/>
    </row>
    <row r="715" spans="1:12" s="144" customFormat="1" ht="13.8">
      <c r="A715" s="163"/>
      <c r="B715" s="163"/>
      <c r="C715" s="163"/>
      <c r="E715" s="157"/>
      <c r="F715" s="157"/>
      <c r="G715" s="106"/>
      <c r="I715" s="32"/>
      <c r="J715" s="32"/>
      <c r="K715" s="32"/>
      <c r="L715" s="106"/>
    </row>
    <row r="716" spans="1:12" s="144" customFormat="1" ht="39.6">
      <c r="A716" s="170" t="s">
        <v>1041</v>
      </c>
      <c r="B716" s="163" t="s">
        <v>1035</v>
      </c>
      <c r="G716" s="106"/>
      <c r="I716" s="32"/>
      <c r="J716" s="32"/>
      <c r="K716" s="32"/>
      <c r="L716" s="106"/>
    </row>
    <row r="717" spans="1:12" s="144" customFormat="1" ht="13.8">
      <c r="A717" s="163"/>
      <c r="B717" s="163" t="s">
        <v>1059</v>
      </c>
      <c r="E717" s="64" t="s">
        <v>568</v>
      </c>
      <c r="F717" s="54" t="s">
        <v>599</v>
      </c>
      <c r="G717" s="106"/>
      <c r="I717" s="32"/>
      <c r="J717" s="32"/>
      <c r="K717" s="32"/>
      <c r="L717" s="106"/>
    </row>
    <row r="718" spans="1:12" s="144" customFormat="1" ht="13.8">
      <c r="A718" s="163"/>
      <c r="E718" s="55">
        <v>4</v>
      </c>
      <c r="F718" s="55" t="s">
        <v>639</v>
      </c>
      <c r="G718" s="106"/>
      <c r="I718" s="32"/>
      <c r="J718" s="32"/>
      <c r="K718" s="32"/>
      <c r="L718" s="106"/>
    </row>
    <row r="719" spans="1:12" s="144" customFormat="1" ht="13.8">
      <c r="A719" s="163"/>
      <c r="G719" s="106"/>
      <c r="I719" s="32"/>
      <c r="J719" s="32"/>
      <c r="K719" s="32"/>
      <c r="L719" s="106"/>
    </row>
    <row r="720" spans="1:12" s="144" customFormat="1" ht="13.8">
      <c r="A720" s="163"/>
      <c r="G720" s="106"/>
      <c r="I720" s="32"/>
      <c r="J720" s="32"/>
      <c r="K720" s="32"/>
      <c r="L720" s="106"/>
    </row>
    <row r="721" spans="1:12" s="144" customFormat="1" ht="13.8">
      <c r="A721" s="163"/>
      <c r="B721" s="163"/>
      <c r="C721" s="163"/>
      <c r="E721" s="157"/>
      <c r="F721" s="157"/>
      <c r="G721" s="106"/>
      <c r="I721" s="32"/>
      <c r="J721" s="32"/>
      <c r="K721" s="32"/>
      <c r="L721" s="106"/>
    </row>
    <row r="722" spans="1:12" s="144" customFormat="1" ht="39.6">
      <c r="A722" s="170" t="s">
        <v>1044</v>
      </c>
      <c r="B722" s="163" t="s">
        <v>1036</v>
      </c>
      <c r="C722" s="163"/>
      <c r="E722" s="64" t="s">
        <v>568</v>
      </c>
      <c r="F722" s="54" t="s">
        <v>599</v>
      </c>
      <c r="G722" s="106"/>
      <c r="I722" s="32"/>
      <c r="J722" s="32"/>
      <c r="K722" s="32"/>
      <c r="L722" s="106"/>
    </row>
    <row r="723" spans="1:12" s="144" customFormat="1" ht="13.8">
      <c r="A723" s="163"/>
      <c r="C723" s="163"/>
      <c r="E723" s="55">
        <v>2</v>
      </c>
      <c r="F723" s="55" t="s">
        <v>639</v>
      </c>
      <c r="G723" s="106"/>
      <c r="I723" s="32"/>
      <c r="J723" s="32"/>
      <c r="K723" s="32"/>
      <c r="L723" s="106"/>
    </row>
    <row r="724" spans="1:12" s="144" customFormat="1" ht="13.8">
      <c r="A724" s="163"/>
      <c r="B724" s="163"/>
      <c r="C724" s="163"/>
      <c r="E724" s="157"/>
      <c r="F724" s="157"/>
      <c r="G724" s="106"/>
      <c r="I724" s="32"/>
      <c r="J724" s="32"/>
      <c r="K724" s="32"/>
      <c r="L724" s="106"/>
    </row>
    <row r="725" spans="1:12" s="144" customFormat="1" ht="13.8">
      <c r="A725" s="163"/>
      <c r="B725" s="163"/>
      <c r="C725" s="163"/>
      <c r="G725" s="106"/>
      <c r="I725" s="32"/>
      <c r="J725" s="32"/>
      <c r="K725" s="32"/>
      <c r="L725" s="106"/>
    </row>
    <row r="726" spans="1:12" s="144" customFormat="1" ht="13.8">
      <c r="A726" s="163"/>
      <c r="B726" s="163"/>
      <c r="C726" s="163"/>
      <c r="G726" s="106"/>
      <c r="I726" s="32"/>
      <c r="J726" s="32"/>
      <c r="K726" s="32"/>
      <c r="L726" s="106"/>
    </row>
    <row r="727" spans="1:12" s="144" customFormat="1" ht="13.8">
      <c r="A727" s="163"/>
      <c r="B727" s="163"/>
      <c r="C727" s="163"/>
      <c r="E727" s="157"/>
      <c r="F727" s="157"/>
      <c r="G727" s="106"/>
      <c r="I727" s="32"/>
      <c r="J727" s="32"/>
      <c r="K727" s="32"/>
      <c r="L727" s="106"/>
    </row>
    <row r="728" spans="1:12" s="144" customFormat="1" ht="13.8">
      <c r="A728" s="163"/>
      <c r="B728" s="163"/>
      <c r="C728" s="163"/>
      <c r="E728" s="157"/>
      <c r="F728" s="157"/>
      <c r="G728" s="106"/>
      <c r="I728" s="32"/>
      <c r="J728" s="32"/>
      <c r="K728" s="32"/>
      <c r="L728" s="106"/>
    </row>
    <row r="729" spans="1:12" s="144" customFormat="1" ht="39.6">
      <c r="A729" s="170" t="s">
        <v>1065</v>
      </c>
      <c r="B729" s="171" t="s">
        <v>1037</v>
      </c>
      <c r="C729" s="163" t="s">
        <v>601</v>
      </c>
      <c r="E729" s="64" t="s">
        <v>568</v>
      </c>
      <c r="F729" s="54" t="s">
        <v>599</v>
      </c>
      <c r="G729" s="106"/>
      <c r="I729" s="32"/>
      <c r="J729" s="32"/>
      <c r="K729" s="32"/>
      <c r="L729" s="106"/>
    </row>
    <row r="730" spans="1:12" s="144" customFormat="1" ht="13.8">
      <c r="A730" s="163"/>
      <c r="B730" s="163"/>
      <c r="C730" s="163"/>
      <c r="E730" s="55">
        <v>4</v>
      </c>
      <c r="F730" s="55" t="s">
        <v>639</v>
      </c>
      <c r="G730" s="106"/>
      <c r="I730" s="32"/>
      <c r="J730" s="32"/>
      <c r="K730" s="32"/>
      <c r="L730" s="106"/>
    </row>
    <row r="731" spans="1:12" s="144" customFormat="1" ht="13.8">
      <c r="A731" s="163"/>
      <c r="B731" s="163"/>
      <c r="C731" s="163"/>
      <c r="G731" s="106"/>
      <c r="I731" s="32"/>
      <c r="J731" s="32"/>
      <c r="K731" s="32"/>
      <c r="L731" s="106"/>
    </row>
    <row r="732" spans="1:12" s="144" customFormat="1" ht="13.8">
      <c r="A732" s="163"/>
      <c r="B732" s="163"/>
      <c r="C732" s="163"/>
      <c r="G732" s="106"/>
      <c r="I732" s="32"/>
      <c r="J732" s="32"/>
      <c r="K732" s="32"/>
      <c r="L732" s="106"/>
    </row>
    <row r="733" spans="1:12" s="144" customFormat="1" ht="13.8">
      <c r="A733" s="163"/>
      <c r="B733" s="163"/>
      <c r="C733" s="163"/>
      <c r="E733" s="157"/>
      <c r="F733" s="157"/>
      <c r="G733" s="106"/>
      <c r="I733" s="32"/>
      <c r="J733" s="32"/>
      <c r="K733" s="32"/>
      <c r="L733" s="106"/>
    </row>
    <row r="734" spans="1:12" s="144" customFormat="1" ht="13.8">
      <c r="A734" s="163"/>
      <c r="B734" s="163"/>
      <c r="C734" s="163"/>
      <c r="E734" s="157"/>
      <c r="F734" s="157"/>
      <c r="G734" s="106"/>
      <c r="I734" s="32"/>
      <c r="J734" s="32"/>
      <c r="K734" s="32"/>
      <c r="L734" s="106"/>
    </row>
    <row r="735" spans="1:12" s="144" customFormat="1" ht="39.6">
      <c r="A735" s="170" t="s">
        <v>1066</v>
      </c>
      <c r="B735" s="171" t="s">
        <v>1038</v>
      </c>
      <c r="C735" s="163"/>
      <c r="E735" s="64" t="s">
        <v>568</v>
      </c>
      <c r="F735" s="54" t="s">
        <v>599</v>
      </c>
      <c r="G735" s="106"/>
      <c r="I735" s="32"/>
      <c r="J735" s="32"/>
      <c r="K735" s="32"/>
      <c r="L735" s="106"/>
    </row>
    <row r="736" spans="1:12" s="144" customFormat="1" ht="13.8">
      <c r="A736" s="163"/>
      <c r="B736" s="163"/>
      <c r="C736" s="163"/>
      <c r="E736" s="55">
        <v>4</v>
      </c>
      <c r="F736" s="55" t="s">
        <v>639</v>
      </c>
      <c r="G736" s="106"/>
      <c r="I736" s="32"/>
      <c r="J736" s="32"/>
      <c r="K736" s="32"/>
      <c r="L736" s="106"/>
    </row>
    <row r="737" spans="1:12" s="144" customFormat="1" ht="13.8">
      <c r="A737" s="163"/>
      <c r="B737" s="163"/>
      <c r="C737" s="163"/>
      <c r="E737" s="157"/>
      <c r="F737" s="157"/>
      <c r="G737" s="106"/>
      <c r="I737" s="32"/>
      <c r="J737" s="32"/>
      <c r="K737" s="32"/>
      <c r="L737" s="106"/>
    </row>
    <row r="738" spans="1:12" s="144" customFormat="1" ht="13.8">
      <c r="A738" s="163"/>
      <c r="B738" s="163"/>
      <c r="C738" s="163"/>
      <c r="E738" s="157"/>
      <c r="F738" s="157"/>
      <c r="G738" s="106"/>
      <c r="I738" s="32"/>
      <c r="J738" s="32"/>
      <c r="K738" s="32"/>
      <c r="L738" s="106"/>
    </row>
    <row r="739" spans="1:12" s="144" customFormat="1" ht="13.8">
      <c r="A739" s="163"/>
      <c r="B739" s="163"/>
      <c r="C739" s="163"/>
      <c r="G739" s="106"/>
      <c r="I739" s="32"/>
      <c r="J739" s="32"/>
      <c r="K739" s="32"/>
      <c r="L739" s="106"/>
    </row>
    <row r="740" spans="1:12" s="144" customFormat="1" ht="13.8">
      <c r="A740" s="163"/>
      <c r="B740" s="163"/>
      <c r="C740" s="163"/>
      <c r="G740" s="106"/>
      <c r="I740" s="32"/>
      <c r="J740" s="32"/>
      <c r="K740" s="32"/>
      <c r="L740" s="106"/>
    </row>
    <row r="741" spans="1:12" s="144" customFormat="1" ht="39.6">
      <c r="A741" s="170" t="s">
        <v>1067</v>
      </c>
      <c r="B741" s="171" t="s">
        <v>1039</v>
      </c>
      <c r="C741" s="163"/>
      <c r="E741" s="64" t="s">
        <v>568</v>
      </c>
      <c r="F741" s="54" t="s">
        <v>599</v>
      </c>
      <c r="G741" s="106"/>
      <c r="I741" s="32"/>
      <c r="J741" s="32"/>
      <c r="K741" s="32"/>
      <c r="L741" s="106"/>
    </row>
    <row r="742" spans="1:12" s="144" customFormat="1" ht="13.8">
      <c r="A742" s="163"/>
      <c r="B742" s="163"/>
      <c r="C742" s="163"/>
      <c r="E742" s="55">
        <v>5</v>
      </c>
      <c r="F742" s="55" t="s">
        <v>639</v>
      </c>
      <c r="G742" s="106"/>
      <c r="I742" s="32"/>
      <c r="J742" s="32"/>
      <c r="K742" s="32"/>
      <c r="L742" s="106"/>
    </row>
    <row r="743" spans="1:12" s="144" customFormat="1" ht="13.8">
      <c r="A743" s="163"/>
      <c r="B743" s="163"/>
      <c r="C743" s="163"/>
      <c r="E743" s="157"/>
      <c r="F743" s="157"/>
      <c r="G743" s="106"/>
      <c r="I743" s="32"/>
      <c r="J743" s="32"/>
      <c r="K743" s="32"/>
      <c r="L743" s="106"/>
    </row>
    <row r="744" spans="1:12" s="144" customFormat="1" ht="13.8">
      <c r="A744" s="163"/>
      <c r="B744" s="163"/>
      <c r="C744" s="163"/>
      <c r="G744" s="106"/>
      <c r="I744" s="32"/>
      <c r="J744" s="32"/>
      <c r="K744" s="32"/>
      <c r="L744" s="106"/>
    </row>
    <row r="745" spans="1:12" s="144" customFormat="1" ht="13.8">
      <c r="A745" s="163"/>
      <c r="B745" s="163"/>
      <c r="C745" s="163"/>
      <c r="G745" s="106"/>
      <c r="I745" s="32"/>
      <c r="J745" s="32"/>
      <c r="K745" s="32"/>
      <c r="L745" s="106"/>
    </row>
    <row r="746" spans="1:12" s="144" customFormat="1" ht="13.8">
      <c r="A746" s="163"/>
      <c r="B746" s="163"/>
      <c r="C746" s="163"/>
      <c r="E746" s="157"/>
      <c r="F746" s="157"/>
      <c r="G746" s="106"/>
      <c r="I746" s="32"/>
      <c r="J746" s="32"/>
      <c r="K746" s="32"/>
      <c r="L746" s="106"/>
    </row>
    <row r="747" spans="1:12" s="144" customFormat="1" ht="26.4">
      <c r="A747" s="170" t="s">
        <v>1068</v>
      </c>
      <c r="B747" s="171" t="s">
        <v>1040</v>
      </c>
      <c r="C747" s="163"/>
      <c r="E747" s="64" t="s">
        <v>568</v>
      </c>
      <c r="F747" s="54" t="s">
        <v>599</v>
      </c>
      <c r="G747" s="106"/>
      <c r="I747" s="32"/>
      <c r="J747" s="32"/>
      <c r="K747" s="32"/>
      <c r="L747" s="106"/>
    </row>
    <row r="748" spans="1:12" s="144" customFormat="1" ht="13.8">
      <c r="A748" s="163"/>
      <c r="B748" s="163" t="s">
        <v>1080</v>
      </c>
      <c r="C748" s="163"/>
      <c r="E748" s="55">
        <v>5</v>
      </c>
      <c r="F748" s="55" t="s">
        <v>44</v>
      </c>
      <c r="G748" s="106"/>
      <c r="I748" s="32"/>
      <c r="J748" s="32"/>
      <c r="K748" s="32"/>
      <c r="L748" s="106"/>
    </row>
    <row r="749" spans="1:12" s="144" customFormat="1" ht="13.8">
      <c r="A749" s="163"/>
      <c r="B749" s="163"/>
      <c r="C749" s="163"/>
      <c r="E749" s="157"/>
      <c r="F749" s="157"/>
      <c r="G749" s="106"/>
      <c r="I749" s="32"/>
      <c r="J749" s="32"/>
      <c r="K749" s="32"/>
      <c r="L749" s="106"/>
    </row>
    <row r="750" spans="1:12" s="144" customFormat="1" ht="13.8">
      <c r="A750" s="163"/>
      <c r="B750" s="163"/>
      <c r="C750" s="163"/>
      <c r="E750" s="157"/>
      <c r="F750" s="157"/>
      <c r="G750" s="106"/>
      <c r="I750" s="32"/>
      <c r="J750" s="32"/>
      <c r="K750" s="32"/>
      <c r="L750" s="106"/>
    </row>
    <row r="751" spans="1:12" s="144" customFormat="1" ht="26.4">
      <c r="A751" s="170" t="s">
        <v>1069</v>
      </c>
      <c r="B751" s="171" t="s">
        <v>1032</v>
      </c>
      <c r="C751" s="163"/>
      <c r="E751" s="157"/>
      <c r="F751" s="157"/>
      <c r="G751" s="106"/>
      <c r="I751" s="32"/>
      <c r="J751" s="32"/>
      <c r="K751" s="32"/>
      <c r="L751" s="106"/>
    </row>
    <row r="752" spans="1:12" s="144" customFormat="1" ht="15">
      <c r="A752" s="53"/>
      <c r="B752" s="163" t="s">
        <v>1081</v>
      </c>
      <c r="C752" s="33"/>
      <c r="D752" s="32"/>
      <c r="E752" s="157"/>
      <c r="F752" s="157"/>
      <c r="G752" s="106"/>
      <c r="I752" s="32"/>
      <c r="J752" s="32"/>
      <c r="K752" s="32"/>
      <c r="L752" s="106"/>
    </row>
    <row r="753" spans="1:12" s="144" customFormat="1" ht="15">
      <c r="A753" s="53"/>
      <c r="B753" s="172"/>
      <c r="C753" s="33"/>
      <c r="D753" s="32"/>
      <c r="E753" s="64" t="s">
        <v>568</v>
      </c>
      <c r="F753" s="54" t="s">
        <v>599</v>
      </c>
      <c r="G753" s="106"/>
      <c r="I753" s="32"/>
      <c r="J753" s="32"/>
      <c r="K753" s="32"/>
      <c r="L753" s="106"/>
    </row>
    <row r="754" spans="1:12" s="144" customFormat="1" ht="15">
      <c r="A754" s="53"/>
      <c r="C754" s="33"/>
      <c r="D754" s="32"/>
      <c r="E754" s="55">
        <v>4.5999999999999996</v>
      </c>
      <c r="F754" s="55" t="s">
        <v>44</v>
      </c>
      <c r="G754" s="106"/>
      <c r="I754" s="32"/>
      <c r="J754" s="32"/>
      <c r="K754" s="32"/>
      <c r="L754" s="106"/>
    </row>
    <row r="755" spans="1:12" s="144" customFormat="1" ht="15">
      <c r="A755" s="53"/>
      <c r="C755" s="33"/>
      <c r="D755" s="32"/>
      <c r="E755" s="157"/>
      <c r="F755" s="157"/>
      <c r="G755" s="106"/>
      <c r="I755" s="32"/>
      <c r="J755" s="32"/>
      <c r="K755" s="32"/>
      <c r="L755" s="106"/>
    </row>
    <row r="756" spans="1:12" s="144" customFormat="1" ht="15.6">
      <c r="A756" s="170" t="s">
        <v>1070</v>
      </c>
      <c r="B756" s="171" t="s">
        <v>1064</v>
      </c>
      <c r="C756" s="163"/>
      <c r="E756" s="157"/>
      <c r="F756" s="157"/>
      <c r="G756" s="106"/>
      <c r="I756" s="32"/>
      <c r="J756" s="32"/>
      <c r="K756" s="32"/>
      <c r="L756" s="106"/>
    </row>
    <row r="757" spans="1:12" s="144" customFormat="1" ht="13.8">
      <c r="A757" s="163"/>
      <c r="B757" s="163" t="s">
        <v>1081</v>
      </c>
      <c r="C757" s="163"/>
      <c r="E757" s="157"/>
      <c r="F757" s="157"/>
      <c r="G757" s="106"/>
      <c r="I757" s="32"/>
      <c r="J757" s="32"/>
      <c r="K757" s="32"/>
      <c r="L757" s="106"/>
    </row>
    <row r="758" spans="1:12" s="144" customFormat="1" ht="13.8">
      <c r="A758" s="163"/>
      <c r="B758" s="163" t="s">
        <v>1089</v>
      </c>
      <c r="C758" s="163"/>
      <c r="E758" s="64" t="s">
        <v>568</v>
      </c>
      <c r="F758" s="54" t="s">
        <v>599</v>
      </c>
      <c r="G758" s="106"/>
      <c r="I758" s="32"/>
      <c r="J758" s="32"/>
      <c r="K758" s="32"/>
      <c r="L758" s="106"/>
    </row>
    <row r="759" spans="1:12" s="144" customFormat="1" ht="13.8">
      <c r="A759" s="163"/>
      <c r="B759" s="163" t="s">
        <v>1090</v>
      </c>
      <c r="C759" s="163"/>
      <c r="E759" s="55">
        <f>4.6+9</f>
        <v>13.6</v>
      </c>
      <c r="F759" s="55" t="s">
        <v>44</v>
      </c>
      <c r="G759" s="106" t="s">
        <v>601</v>
      </c>
      <c r="I759" s="32"/>
      <c r="J759" s="32"/>
      <c r="K759" s="32"/>
      <c r="L759" s="106"/>
    </row>
    <row r="760" spans="1:12" s="144" customFormat="1" ht="15">
      <c r="A760" s="53"/>
      <c r="C760" s="33"/>
      <c r="D760" s="32"/>
      <c r="E760" s="157"/>
      <c r="F760" s="157"/>
      <c r="G760" s="106"/>
      <c r="I760" s="32"/>
      <c r="J760" s="32"/>
      <c r="K760" s="32"/>
      <c r="L760" s="106"/>
    </row>
    <row r="761" spans="1:12" s="144" customFormat="1" ht="26.4">
      <c r="A761" s="170" t="s">
        <v>1071</v>
      </c>
      <c r="B761" s="171" t="s">
        <v>1034</v>
      </c>
      <c r="C761" s="163"/>
      <c r="E761" s="157"/>
      <c r="F761" s="157"/>
      <c r="G761" s="106"/>
      <c r="I761" s="32"/>
      <c r="J761" s="32"/>
      <c r="K761" s="32"/>
      <c r="L761" s="106"/>
    </row>
    <row r="762" spans="1:12" s="144" customFormat="1" ht="13.8">
      <c r="A762" s="163"/>
      <c r="B762" s="163"/>
      <c r="C762" s="163"/>
      <c r="E762" s="157"/>
      <c r="F762" s="157"/>
      <c r="G762" s="106"/>
      <c r="I762" s="32"/>
      <c r="J762" s="32"/>
      <c r="K762" s="32"/>
      <c r="L762" s="106"/>
    </row>
    <row r="763" spans="1:12" s="144" customFormat="1" ht="13.8">
      <c r="A763" s="163"/>
      <c r="B763" s="163" t="s">
        <v>1091</v>
      </c>
      <c r="C763" s="163"/>
      <c r="E763" s="64" t="s">
        <v>568</v>
      </c>
      <c r="F763" s="54" t="s">
        <v>599</v>
      </c>
      <c r="G763" s="106"/>
      <c r="I763" s="32"/>
      <c r="J763" s="32"/>
      <c r="K763" s="32"/>
      <c r="L763" s="106"/>
    </row>
    <row r="764" spans="1:12" s="144" customFormat="1" ht="13.8">
      <c r="A764" s="163"/>
      <c r="B764" s="163" t="s">
        <v>1083</v>
      </c>
      <c r="C764" s="163"/>
      <c r="E764" s="55">
        <f>23.2*30</f>
        <v>696</v>
      </c>
      <c r="F764" s="55" t="s">
        <v>1082</v>
      </c>
      <c r="G764" s="106"/>
      <c r="I764" s="32"/>
      <c r="J764" s="32"/>
      <c r="K764" s="32"/>
      <c r="L764" s="106"/>
    </row>
    <row r="765" spans="1:12" s="144" customFormat="1" ht="15">
      <c r="A765" s="53"/>
      <c r="C765" s="33"/>
      <c r="D765" s="32"/>
      <c r="E765" s="157"/>
      <c r="F765" s="157"/>
      <c r="G765" s="106"/>
      <c r="I765" s="32"/>
      <c r="J765" s="32"/>
      <c r="K765" s="32"/>
      <c r="L765" s="106"/>
    </row>
    <row r="766" spans="1:12" s="144" customFormat="1" ht="15">
      <c r="A766" s="53"/>
      <c r="C766" s="33"/>
      <c r="D766" s="32"/>
      <c r="E766" s="157"/>
      <c r="F766" s="157"/>
      <c r="G766" s="106"/>
      <c r="I766" s="32"/>
      <c r="J766" s="32"/>
      <c r="K766" s="32"/>
      <c r="L766" s="106"/>
    </row>
    <row r="767" spans="1:12" s="144" customFormat="1" ht="52.8">
      <c r="A767" s="170" t="s">
        <v>1087</v>
      </c>
      <c r="B767" s="141" t="s">
        <v>1086</v>
      </c>
      <c r="C767" s="33"/>
      <c r="D767" s="32"/>
      <c r="E767" s="64" t="s">
        <v>568</v>
      </c>
      <c r="F767" s="54" t="s">
        <v>599</v>
      </c>
      <c r="G767" s="106"/>
      <c r="I767" s="32"/>
      <c r="J767" s="32"/>
      <c r="K767" s="32"/>
      <c r="L767" s="106"/>
    </row>
    <row r="768" spans="1:12" s="144" customFormat="1" ht="15">
      <c r="A768" s="53"/>
      <c r="B768" s="144" t="s">
        <v>1088</v>
      </c>
      <c r="C768" s="33"/>
      <c r="D768" s="32"/>
      <c r="E768" s="55">
        <v>12</v>
      </c>
      <c r="F768" s="55" t="s">
        <v>725</v>
      </c>
      <c r="G768" s="106"/>
      <c r="I768" s="32"/>
      <c r="J768" s="32"/>
      <c r="K768" s="32"/>
      <c r="L768" s="106"/>
    </row>
    <row r="769" spans="1:12" s="144" customFormat="1" ht="15">
      <c r="A769" s="53"/>
      <c r="C769" s="33"/>
      <c r="D769" s="32"/>
      <c r="E769" s="157"/>
      <c r="F769" s="157"/>
      <c r="G769" s="106"/>
      <c r="I769" s="32"/>
      <c r="J769" s="32"/>
      <c r="K769" s="32"/>
      <c r="L769" s="106"/>
    </row>
    <row r="770" spans="1:12" s="144" customFormat="1" ht="15">
      <c r="A770" s="53"/>
      <c r="C770" s="163"/>
      <c r="E770" s="157"/>
      <c r="F770" s="157"/>
      <c r="G770" s="106"/>
      <c r="I770" s="32"/>
      <c r="J770" s="32"/>
      <c r="K770" s="32"/>
      <c r="L770" s="106"/>
    </row>
    <row r="771" spans="1:12" ht="15.6" thickBot="1">
      <c r="A771" s="53"/>
      <c r="B771"/>
      <c r="C771" s="33"/>
      <c r="G771" s="106"/>
      <c r="H771"/>
      <c r="I771"/>
      <c r="J771"/>
      <c r="K771"/>
      <c r="L771" s="106"/>
    </row>
    <row r="772" spans="1:12" ht="21.6" thickBot="1">
      <c r="A772" s="67">
        <v>12</v>
      </c>
      <c r="B772" s="68" t="s">
        <v>964</v>
      </c>
      <c r="C772" s="69"/>
      <c r="D772" s="48"/>
      <c r="E772" s="48"/>
      <c r="F772" s="49"/>
      <c r="G772" s="106"/>
      <c r="H772"/>
      <c r="I772"/>
      <c r="J772"/>
      <c r="K772"/>
      <c r="L772" s="106"/>
    </row>
    <row r="773" spans="1:12" ht="15">
      <c r="A773" s="127"/>
      <c r="B773" s="128"/>
      <c r="C773" s="33"/>
      <c r="E773" s="85"/>
      <c r="F773" s="60"/>
      <c r="G773" s="106"/>
      <c r="H773"/>
      <c r="I773"/>
      <c r="J773"/>
      <c r="K773"/>
      <c r="L773" s="106"/>
    </row>
    <row r="774" spans="1:12" ht="26.4">
      <c r="A774" s="129" t="s">
        <v>965</v>
      </c>
      <c r="B774" s="130" t="s">
        <v>441</v>
      </c>
      <c r="C774" s="33"/>
      <c r="E774" s="131" t="s">
        <v>568</v>
      </c>
      <c r="F774" s="132" t="s">
        <v>599</v>
      </c>
      <c r="G774" s="106"/>
      <c r="H774"/>
      <c r="I774"/>
      <c r="J774"/>
      <c r="K774"/>
      <c r="L774" s="106"/>
    </row>
    <row r="775" spans="1:12" ht="13.8">
      <c r="A775" s="129"/>
      <c r="B775" s="130"/>
      <c r="C775" s="33"/>
      <c r="E775" s="55">
        <v>2</v>
      </c>
      <c r="F775" s="55" t="s">
        <v>610</v>
      </c>
      <c r="G775" s="106">
        <v>2</v>
      </c>
      <c r="H775"/>
      <c r="I775"/>
      <c r="J775"/>
      <c r="K775"/>
      <c r="L775" s="106">
        <f t="shared" si="11"/>
        <v>2</v>
      </c>
    </row>
    <row r="776" spans="1:12" ht="13.8">
      <c r="A776" s="129"/>
      <c r="B776" s="130"/>
      <c r="C776" s="33"/>
      <c r="G776" s="106"/>
      <c r="H776"/>
      <c r="I776"/>
      <c r="J776"/>
      <c r="K776"/>
      <c r="L776" s="106"/>
    </row>
    <row r="777" spans="1:12" ht="39.6">
      <c r="A777" s="129" t="s">
        <v>966</v>
      </c>
      <c r="B777" s="130" t="s">
        <v>444</v>
      </c>
      <c r="C777" s="33"/>
      <c r="E777" s="131" t="s">
        <v>568</v>
      </c>
      <c r="F777" s="132" t="s">
        <v>599</v>
      </c>
      <c r="G777" s="106"/>
      <c r="H777"/>
      <c r="I777"/>
      <c r="J777"/>
      <c r="K777"/>
      <c r="L777" s="106"/>
    </row>
    <row r="778" spans="1:12" ht="13.8">
      <c r="A778" s="129"/>
      <c r="B778" s="130"/>
      <c r="C778" s="33"/>
      <c r="E778" s="55">
        <v>2</v>
      </c>
      <c r="F778" s="55" t="s">
        <v>610</v>
      </c>
      <c r="G778" s="106">
        <v>2</v>
      </c>
      <c r="H778"/>
      <c r="I778"/>
      <c r="J778"/>
      <c r="K778"/>
      <c r="L778" s="106">
        <f t="shared" si="11"/>
        <v>2</v>
      </c>
    </row>
    <row r="779" spans="1:12" ht="13.8">
      <c r="A779" s="129"/>
      <c r="B779" s="130"/>
      <c r="C779" s="33"/>
      <c r="G779" s="106"/>
      <c r="H779"/>
      <c r="I779"/>
      <c r="J779"/>
      <c r="K779"/>
      <c r="L779" s="106"/>
    </row>
    <row r="780" spans="1:12" ht="26.4">
      <c r="A780" s="129" t="s">
        <v>967</v>
      </c>
      <c r="B780" s="130" t="s">
        <v>447</v>
      </c>
      <c r="C780" s="33"/>
      <c r="E780" s="131" t="s">
        <v>568</v>
      </c>
      <c r="F780" s="132" t="s">
        <v>599</v>
      </c>
      <c r="G780" s="106"/>
      <c r="H780"/>
      <c r="I780"/>
      <c r="J780"/>
      <c r="K780"/>
      <c r="L780" s="106"/>
    </row>
    <row r="781" spans="1:12" ht="13.8">
      <c r="A781" s="129"/>
      <c r="B781" s="130"/>
      <c r="C781" s="33"/>
      <c r="E781" s="55">
        <v>4</v>
      </c>
      <c r="F781" s="55" t="s">
        <v>610</v>
      </c>
      <c r="G781" s="106">
        <v>4</v>
      </c>
      <c r="H781"/>
      <c r="I781"/>
      <c r="J781"/>
      <c r="K781"/>
      <c r="L781" s="106">
        <f t="shared" si="11"/>
        <v>4</v>
      </c>
    </row>
    <row r="782" spans="1:12" ht="13.8">
      <c r="A782" s="129"/>
      <c r="B782" s="130"/>
      <c r="C782" s="33"/>
      <c r="E782" s="85"/>
      <c r="F782" s="60"/>
      <c r="G782" s="106"/>
      <c r="H782"/>
      <c r="I782"/>
      <c r="J782"/>
      <c r="K782"/>
      <c r="L782" s="106"/>
    </row>
    <row r="783" spans="1:12" ht="52.8">
      <c r="A783" s="129" t="s">
        <v>968</v>
      </c>
      <c r="B783" s="130" t="s">
        <v>450</v>
      </c>
      <c r="C783" s="33"/>
      <c r="E783" s="131" t="s">
        <v>568</v>
      </c>
      <c r="F783" s="132" t="s">
        <v>599</v>
      </c>
      <c r="G783" s="106"/>
      <c r="H783"/>
      <c r="I783"/>
      <c r="J783"/>
      <c r="K783"/>
      <c r="L783" s="106"/>
    </row>
    <row r="784" spans="1:12" ht="13.8">
      <c r="A784" s="129"/>
      <c r="B784" s="130"/>
      <c r="C784" s="33"/>
      <c r="E784" s="55">
        <v>5</v>
      </c>
      <c r="F784" s="55" t="s">
        <v>610</v>
      </c>
      <c r="G784" s="106">
        <v>4</v>
      </c>
      <c r="H784"/>
      <c r="I784"/>
      <c r="J784" s="33">
        <v>1</v>
      </c>
      <c r="K784"/>
      <c r="L784" s="106">
        <f t="shared" ref="L784:L818" si="12">SUM(G784:K784)</f>
        <v>5</v>
      </c>
    </row>
    <row r="785" spans="1:12" ht="13.8">
      <c r="A785" s="129"/>
      <c r="B785" s="130"/>
      <c r="C785" s="33"/>
      <c r="G785" s="106"/>
      <c r="H785"/>
      <c r="I785"/>
      <c r="J785" s="33"/>
      <c r="K785"/>
      <c r="L785" s="106"/>
    </row>
    <row r="786" spans="1:12" ht="13.8">
      <c r="A786" s="129" t="s">
        <v>969</v>
      </c>
      <c r="B786" s="130" t="s">
        <v>453</v>
      </c>
      <c r="C786" s="33"/>
      <c r="E786" s="131" t="s">
        <v>568</v>
      </c>
      <c r="F786" s="132" t="s">
        <v>599</v>
      </c>
      <c r="G786" s="106"/>
      <c r="H786"/>
      <c r="I786"/>
      <c r="J786" s="33"/>
      <c r="K786"/>
      <c r="L786" s="106"/>
    </row>
    <row r="787" spans="1:12" ht="13.8">
      <c r="A787" s="129"/>
      <c r="B787" s="130"/>
      <c r="C787" s="33"/>
      <c r="E787" s="55">
        <v>5</v>
      </c>
      <c r="F787" s="55" t="s">
        <v>610</v>
      </c>
      <c r="G787" s="106">
        <v>4</v>
      </c>
      <c r="H787"/>
      <c r="I787"/>
      <c r="J787" s="33">
        <v>1</v>
      </c>
      <c r="K787"/>
      <c r="L787" s="106">
        <f t="shared" si="12"/>
        <v>5</v>
      </c>
    </row>
    <row r="788" spans="1:12" ht="13.8">
      <c r="A788" s="129"/>
      <c r="B788" s="130"/>
      <c r="C788" s="33"/>
      <c r="G788" s="106"/>
      <c r="H788"/>
      <c r="I788"/>
      <c r="J788" s="33"/>
      <c r="K788"/>
      <c r="L788" s="106"/>
    </row>
    <row r="789" spans="1:12" ht="26.4">
      <c r="A789" s="133" t="s">
        <v>970</v>
      </c>
      <c r="B789" s="130" t="s">
        <v>456</v>
      </c>
      <c r="C789" s="33"/>
      <c r="E789" s="131" t="s">
        <v>568</v>
      </c>
      <c r="F789" s="132" t="s">
        <v>599</v>
      </c>
      <c r="G789" s="106"/>
      <c r="H789"/>
      <c r="I789"/>
      <c r="J789" s="33"/>
      <c r="K789"/>
      <c r="L789" s="106"/>
    </row>
    <row r="790" spans="1:12" ht="15">
      <c r="A790" s="133"/>
      <c r="B790" s="130"/>
      <c r="C790" s="33"/>
      <c r="E790" s="55">
        <v>5</v>
      </c>
      <c r="F790" s="55" t="s">
        <v>610</v>
      </c>
      <c r="G790" s="106">
        <v>4</v>
      </c>
      <c r="H790"/>
      <c r="I790"/>
      <c r="J790" s="33">
        <v>1</v>
      </c>
      <c r="K790"/>
      <c r="L790" s="106">
        <f t="shared" si="12"/>
        <v>5</v>
      </c>
    </row>
    <row r="791" spans="1:12" ht="15">
      <c r="A791" s="133"/>
      <c r="B791" s="130"/>
      <c r="C791" s="33"/>
      <c r="E791" s="85"/>
      <c r="F791" s="60"/>
      <c r="G791" s="106"/>
      <c r="H791"/>
      <c r="I791"/>
      <c r="J791" s="33"/>
      <c r="K791"/>
      <c r="L791" s="106"/>
    </row>
    <row r="792" spans="1:12" ht="15">
      <c r="A792" s="133" t="s">
        <v>971</v>
      </c>
      <c r="B792" s="130" t="s">
        <v>459</v>
      </c>
      <c r="C792" s="33"/>
      <c r="E792" s="131" t="s">
        <v>568</v>
      </c>
      <c r="F792" s="132" t="s">
        <v>599</v>
      </c>
      <c r="G792" s="106"/>
      <c r="H792"/>
      <c r="I792"/>
      <c r="J792" s="33"/>
      <c r="K792"/>
      <c r="L792" s="106"/>
    </row>
    <row r="793" spans="1:12" ht="15">
      <c r="A793" s="133"/>
      <c r="B793" s="130"/>
      <c r="C793" s="33"/>
      <c r="E793" s="55">
        <v>5</v>
      </c>
      <c r="F793" s="55" t="s">
        <v>610</v>
      </c>
      <c r="G793" s="106">
        <v>4</v>
      </c>
      <c r="H793"/>
      <c r="I793"/>
      <c r="J793" s="33">
        <v>1</v>
      </c>
      <c r="K793"/>
      <c r="L793" s="106">
        <f t="shared" si="12"/>
        <v>5</v>
      </c>
    </row>
    <row r="794" spans="1:12" ht="15">
      <c r="A794" s="133"/>
      <c r="B794" s="130"/>
      <c r="C794" s="33"/>
      <c r="G794" s="106"/>
      <c r="H794"/>
      <c r="I794"/>
      <c r="J794" s="33"/>
      <c r="K794"/>
      <c r="L794" s="106"/>
    </row>
    <row r="795" spans="1:12" ht="15">
      <c r="A795" s="133"/>
      <c r="B795" s="130"/>
      <c r="C795" s="33"/>
      <c r="G795" s="106"/>
      <c r="H795"/>
      <c r="I795"/>
      <c r="J795" s="33"/>
      <c r="K795"/>
      <c r="L795" s="106"/>
    </row>
    <row r="796" spans="1:12" ht="26.4">
      <c r="A796" s="133" t="s">
        <v>972</v>
      </c>
      <c r="B796" s="130" t="s">
        <v>462</v>
      </c>
      <c r="C796" s="33"/>
      <c r="E796" s="131" t="s">
        <v>568</v>
      </c>
      <c r="F796" s="132" t="s">
        <v>599</v>
      </c>
      <c r="G796" s="106"/>
      <c r="H796"/>
      <c r="I796"/>
      <c r="J796"/>
      <c r="K796"/>
      <c r="L796" s="106"/>
    </row>
    <row r="797" spans="1:12" ht="15">
      <c r="A797" s="133"/>
      <c r="B797" s="130"/>
      <c r="C797" s="33"/>
      <c r="E797" s="55">
        <v>1</v>
      </c>
      <c r="F797" s="55" t="s">
        <v>610</v>
      </c>
      <c r="G797" s="106">
        <v>1</v>
      </c>
      <c r="H797"/>
      <c r="I797"/>
      <c r="J797"/>
      <c r="K797"/>
      <c r="L797" s="106">
        <f t="shared" si="12"/>
        <v>1</v>
      </c>
    </row>
    <row r="798" spans="1:12" ht="15">
      <c r="A798" s="133"/>
      <c r="B798" s="130"/>
      <c r="C798" s="33"/>
      <c r="G798" s="106"/>
      <c r="H798"/>
      <c r="I798"/>
      <c r="J798"/>
      <c r="K798"/>
      <c r="L798" s="106"/>
    </row>
    <row r="799" spans="1:12" ht="26.4">
      <c r="A799" s="133" t="s">
        <v>973</v>
      </c>
      <c r="B799" s="130" t="s">
        <v>465</v>
      </c>
      <c r="C799" s="33"/>
      <c r="E799" s="131" t="s">
        <v>568</v>
      </c>
      <c r="F799" s="132" t="s">
        <v>599</v>
      </c>
      <c r="G799" s="106"/>
      <c r="H799"/>
      <c r="I799"/>
      <c r="J799"/>
      <c r="K799"/>
      <c r="L799" s="106"/>
    </row>
    <row r="800" spans="1:12" ht="15">
      <c r="A800" s="133"/>
      <c r="B800" s="130"/>
      <c r="C800" s="33"/>
      <c r="E800" s="55">
        <f>L800</f>
        <v>2</v>
      </c>
      <c r="F800" s="55" t="s">
        <v>610</v>
      </c>
      <c r="G800" s="106">
        <v>1</v>
      </c>
      <c r="H800"/>
      <c r="I800"/>
      <c r="J800" s="33">
        <v>1</v>
      </c>
      <c r="K800"/>
      <c r="L800" s="106">
        <f t="shared" si="12"/>
        <v>2</v>
      </c>
    </row>
    <row r="801" spans="1:12" ht="15">
      <c r="A801" s="133"/>
      <c r="B801" s="130"/>
      <c r="C801" s="33"/>
      <c r="E801" s="85"/>
      <c r="F801" s="60"/>
      <c r="G801" s="106"/>
      <c r="H801"/>
      <c r="I801"/>
      <c r="J801" s="33"/>
      <c r="K801"/>
      <c r="L801" s="106"/>
    </row>
    <row r="802" spans="1:12" ht="26.4">
      <c r="A802" s="133" t="s">
        <v>974</v>
      </c>
      <c r="B802" s="130" t="s">
        <v>468</v>
      </c>
      <c r="C802" s="33"/>
      <c r="E802" s="131" t="s">
        <v>568</v>
      </c>
      <c r="F802" s="132" t="s">
        <v>599</v>
      </c>
      <c r="G802" s="106"/>
      <c r="H802"/>
      <c r="I802"/>
      <c r="J802" s="33"/>
      <c r="K802"/>
      <c r="L802" s="106"/>
    </row>
    <row r="803" spans="1:12" ht="15">
      <c r="A803" s="133"/>
      <c r="B803" s="130"/>
      <c r="C803" s="33"/>
      <c r="E803" s="55">
        <f>L803</f>
        <v>9</v>
      </c>
      <c r="F803" s="55" t="s">
        <v>610</v>
      </c>
      <c r="G803" s="106">
        <v>8</v>
      </c>
      <c r="H803"/>
      <c r="I803"/>
      <c r="J803" s="33">
        <v>1</v>
      </c>
      <c r="K803"/>
      <c r="L803" s="106">
        <f t="shared" si="12"/>
        <v>9</v>
      </c>
    </row>
    <row r="804" spans="1:12" ht="15">
      <c r="A804" s="133"/>
      <c r="B804" s="130"/>
      <c r="C804" s="33"/>
      <c r="G804" s="106"/>
      <c r="H804"/>
      <c r="I804"/>
      <c r="J804"/>
      <c r="K804"/>
      <c r="L804" s="106"/>
    </row>
    <row r="805" spans="1:12" ht="26.4">
      <c r="A805" s="133" t="s">
        <v>975</v>
      </c>
      <c r="B805" s="130" t="s">
        <v>471</v>
      </c>
      <c r="C805" s="33"/>
      <c r="E805" s="131" t="s">
        <v>568</v>
      </c>
      <c r="F805" s="132" t="s">
        <v>599</v>
      </c>
      <c r="G805" s="106"/>
      <c r="H805"/>
      <c r="I805"/>
      <c r="J805"/>
      <c r="K805"/>
      <c r="L805" s="106"/>
    </row>
    <row r="806" spans="1:12" ht="15">
      <c r="A806" s="133"/>
      <c r="B806" s="130"/>
      <c r="C806" s="33"/>
      <c r="E806" s="55">
        <v>4</v>
      </c>
      <c r="F806" s="55" t="s">
        <v>610</v>
      </c>
      <c r="G806" s="106">
        <v>4</v>
      </c>
      <c r="H806"/>
      <c r="I806"/>
      <c r="J806"/>
      <c r="K806"/>
      <c r="L806" s="106">
        <f t="shared" si="12"/>
        <v>4</v>
      </c>
    </row>
    <row r="807" spans="1:12" ht="15">
      <c r="A807" s="133"/>
      <c r="B807" s="130"/>
      <c r="C807" s="33"/>
      <c r="G807" s="106"/>
      <c r="H807"/>
      <c r="I807"/>
      <c r="J807"/>
      <c r="K807"/>
      <c r="L807" s="106"/>
    </row>
    <row r="808" spans="1:12" ht="26.4">
      <c r="A808" s="133" t="s">
        <v>976</v>
      </c>
      <c r="B808" s="130" t="s">
        <v>474</v>
      </c>
      <c r="C808" s="33"/>
      <c r="E808" s="131" t="s">
        <v>568</v>
      </c>
      <c r="F808" s="132" t="s">
        <v>599</v>
      </c>
      <c r="G808" s="106"/>
      <c r="H808"/>
      <c r="I808"/>
      <c r="J808"/>
      <c r="K808"/>
      <c r="L808" s="106"/>
    </row>
    <row r="809" spans="1:12" ht="15">
      <c r="A809" s="133"/>
      <c r="B809" s="130"/>
      <c r="C809" s="33"/>
      <c r="E809" s="55">
        <v>6</v>
      </c>
      <c r="F809" s="55" t="s">
        <v>610</v>
      </c>
      <c r="G809" s="106">
        <v>5</v>
      </c>
      <c r="H809"/>
      <c r="I809"/>
      <c r="J809" s="33">
        <v>1</v>
      </c>
      <c r="K809"/>
      <c r="L809" s="106">
        <f t="shared" si="12"/>
        <v>6</v>
      </c>
    </row>
    <row r="810" spans="1:12" ht="15">
      <c r="A810" s="133"/>
      <c r="B810" s="130"/>
      <c r="C810" s="33"/>
      <c r="E810" s="85"/>
      <c r="F810" s="60"/>
      <c r="G810" s="106"/>
      <c r="H810"/>
      <c r="I810"/>
      <c r="J810" s="33"/>
      <c r="K810"/>
      <c r="L810" s="106"/>
    </row>
    <row r="811" spans="1:12" ht="39.6">
      <c r="A811" s="133" t="s">
        <v>977</v>
      </c>
      <c r="B811" s="130" t="s">
        <v>477</v>
      </c>
      <c r="C811" s="33"/>
      <c r="E811" s="131" t="s">
        <v>568</v>
      </c>
      <c r="F811" s="132" t="s">
        <v>599</v>
      </c>
      <c r="G811" s="106"/>
      <c r="H811"/>
      <c r="I811"/>
      <c r="J811" s="33"/>
      <c r="K811"/>
      <c r="L811" s="106"/>
    </row>
    <row r="812" spans="1:12" ht="15">
      <c r="A812" s="133"/>
      <c r="B812" s="130"/>
      <c r="C812" s="33"/>
      <c r="E812" s="55">
        <v>1</v>
      </c>
      <c r="F812" s="55" t="s">
        <v>610</v>
      </c>
      <c r="G812" s="106">
        <v>1</v>
      </c>
      <c r="H812"/>
      <c r="I812"/>
      <c r="J812" s="33"/>
      <c r="K812"/>
      <c r="L812" s="106">
        <f t="shared" si="12"/>
        <v>1</v>
      </c>
    </row>
    <row r="813" spans="1:12" ht="15">
      <c r="A813" s="133"/>
      <c r="B813" s="130"/>
      <c r="C813" s="33"/>
      <c r="G813" s="106"/>
      <c r="H813"/>
      <c r="I813"/>
      <c r="J813" s="33"/>
      <c r="K813"/>
      <c r="L813" s="106"/>
    </row>
    <row r="814" spans="1:12" ht="26.4">
      <c r="A814" s="133" t="s">
        <v>978</v>
      </c>
      <c r="B814" s="130" t="s">
        <v>480</v>
      </c>
      <c r="C814" s="33"/>
      <c r="E814" s="131" t="s">
        <v>568</v>
      </c>
      <c r="F814" s="132" t="s">
        <v>599</v>
      </c>
      <c r="G814" s="106"/>
      <c r="H814"/>
      <c r="I814"/>
      <c r="J814" s="33"/>
      <c r="K814"/>
      <c r="L814" s="106"/>
    </row>
    <row r="815" spans="1:12" ht="15">
      <c r="A815" s="133"/>
      <c r="B815" s="130"/>
      <c r="C815" s="33"/>
      <c r="E815" s="55">
        <v>2</v>
      </c>
      <c r="F815" s="55" t="s">
        <v>610</v>
      </c>
      <c r="G815" s="106">
        <v>2</v>
      </c>
      <c r="H815"/>
      <c r="I815"/>
      <c r="J815" s="33"/>
      <c r="K815"/>
      <c r="L815" s="106">
        <f t="shared" si="12"/>
        <v>2</v>
      </c>
    </row>
    <row r="816" spans="1:12" ht="15">
      <c r="A816" s="133"/>
      <c r="B816" s="130"/>
      <c r="C816" s="33"/>
      <c r="G816" s="106"/>
      <c r="H816"/>
      <c r="I816"/>
      <c r="J816" s="33"/>
      <c r="K816"/>
      <c r="L816" s="106"/>
    </row>
    <row r="817" spans="1:12" ht="26.4">
      <c r="A817" s="133" t="s">
        <v>979</v>
      </c>
      <c r="B817" s="130" t="s">
        <v>483</v>
      </c>
      <c r="C817" s="33"/>
      <c r="E817" s="131" t="s">
        <v>568</v>
      </c>
      <c r="F817" s="132" t="s">
        <v>599</v>
      </c>
      <c r="G817" s="106"/>
      <c r="H817"/>
      <c r="I817"/>
      <c r="J817"/>
      <c r="K817"/>
      <c r="L817" s="106"/>
    </row>
    <row r="818" spans="1:12" ht="15.6" thickBot="1">
      <c r="A818" s="53"/>
      <c r="B818"/>
      <c r="C818" s="33"/>
      <c r="E818" s="55">
        <v>2</v>
      </c>
      <c r="F818" s="55" t="s">
        <v>610</v>
      </c>
      <c r="G818" s="106">
        <v>2</v>
      </c>
      <c r="H818"/>
      <c r="I818"/>
      <c r="J818"/>
      <c r="K818"/>
      <c r="L818" s="106">
        <f t="shared" si="12"/>
        <v>2</v>
      </c>
    </row>
    <row r="819" spans="1:12" ht="18" thickBot="1">
      <c r="A819" s="46">
        <v>13</v>
      </c>
      <c r="B819" s="47" t="s">
        <v>980</v>
      </c>
      <c r="C819" s="48"/>
      <c r="D819" s="49"/>
      <c r="G819"/>
      <c r="H819"/>
      <c r="I819"/>
      <c r="J819"/>
      <c r="K819"/>
      <c r="L819"/>
    </row>
    <row r="820" spans="1:12">
      <c r="A820" s="36" t="s">
        <v>981</v>
      </c>
      <c r="B820" s="77" t="s">
        <v>982</v>
      </c>
      <c r="G820"/>
      <c r="H820"/>
      <c r="I820"/>
      <c r="J820"/>
      <c r="K820"/>
      <c r="L820"/>
    </row>
    <row r="821" spans="1:12">
      <c r="E821" s="64" t="s">
        <v>568</v>
      </c>
      <c r="F821" s="54" t="s">
        <v>599</v>
      </c>
      <c r="G821"/>
      <c r="H821"/>
      <c r="I821"/>
      <c r="J821"/>
      <c r="K821"/>
      <c r="L821"/>
    </row>
    <row r="822" spans="1:12">
      <c r="B822" t="s">
        <v>983</v>
      </c>
      <c r="E822" s="134">
        <f>C828</f>
        <v>408</v>
      </c>
      <c r="F822" s="55" t="s">
        <v>984</v>
      </c>
      <c r="G822"/>
      <c r="H822"/>
      <c r="I822"/>
      <c r="J822"/>
      <c r="K822"/>
      <c r="L822"/>
    </row>
    <row r="823" spans="1:12">
      <c r="B823" s="33" t="s">
        <v>1010</v>
      </c>
      <c r="C823" s="32">
        <v>110</v>
      </c>
    </row>
    <row r="824" spans="1:12">
      <c r="B824" s="33" t="s">
        <v>804</v>
      </c>
      <c r="C824" s="32">
        <v>108</v>
      </c>
    </row>
    <row r="825" spans="1:12">
      <c r="B825" s="33" t="s">
        <v>1011</v>
      </c>
      <c r="C825" s="32">
        <v>128</v>
      </c>
      <c r="G825"/>
      <c r="H825"/>
      <c r="I825"/>
      <c r="J825"/>
      <c r="K825"/>
      <c r="L825"/>
    </row>
    <row r="826" spans="1:12">
      <c r="B826" s="33" t="s">
        <v>562</v>
      </c>
      <c r="C826" s="32">
        <v>16</v>
      </c>
    </row>
    <row r="827" spans="1:12" ht="18" thickBot="1">
      <c r="B827" s="33" t="s">
        <v>558</v>
      </c>
      <c r="C827" s="42">
        <v>46</v>
      </c>
    </row>
    <row r="828" spans="1:12">
      <c r="C828" s="32">
        <f>SUM(C823:C827)</f>
        <v>408</v>
      </c>
    </row>
  </sheetData>
  <mergeCells count="2">
    <mergeCell ref="A2:C2"/>
    <mergeCell ref="B430:F43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7e7587-b21f-4265-b815-62ae95676836" xsi:nil="true"/>
    <numero xmlns="f23f8eac-f1d7-411f-955e-781fdb8e7e03" xsi:nil="true"/>
    <lcf76f155ced4ddcb4097134ff3c332f xmlns="f23f8eac-f1d7-411f-955e-781fdb8e7e0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5F1F27B5AE2DB49AAE649273C23D653" ma:contentTypeVersion="20" ma:contentTypeDescription="Crie um novo documento." ma:contentTypeScope="" ma:versionID="ac6aeee762125deeaad627b11cfc38d0">
  <xsd:schema xmlns:xsd="http://www.w3.org/2001/XMLSchema" xmlns:xs="http://www.w3.org/2001/XMLSchema" xmlns:p="http://schemas.microsoft.com/office/2006/metadata/properties" xmlns:ns2="f23f8eac-f1d7-411f-955e-781fdb8e7e03" xmlns:ns3="ea7e7587-b21f-4265-b815-62ae95676836" targetNamespace="http://schemas.microsoft.com/office/2006/metadata/properties" ma:root="true" ma:fieldsID="141b41b854eb23de8628d40e4a9320bf" ns2:_="" ns3:_="">
    <xsd:import namespace="f23f8eac-f1d7-411f-955e-781fdb8e7e03"/>
    <xsd:import namespace="ea7e7587-b21f-4265-b815-62ae956768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numero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3f8eac-f1d7-411f-955e-781fdb8e7e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1a5044d1-0f51-4ac5-acef-3f433733fe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numero" ma:index="24" nillable="true" ma:displayName="numero" ma:format="Dropdown" ma:internalName="numero" ma:percentage="FALSE">
      <xsd:simpleType>
        <xsd:restriction base="dms:Number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7e7587-b21f-4265-b815-62ae9567683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b78f575-d43f-4fb1-87c2-b858b1a33cc3}" ma:internalName="TaxCatchAll" ma:showField="CatchAllData" ma:web="ea7e7587-b21f-4265-b815-62ae956768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252024-A618-4505-883B-38F8863833D6}">
  <ds:schemaRefs>
    <ds:schemaRef ds:uri="http://purl.org/dc/dcmitype/"/>
    <ds:schemaRef ds:uri="http://schemas.microsoft.com/office/2006/metadata/properties"/>
    <ds:schemaRef ds:uri="f23f8eac-f1d7-411f-955e-781fdb8e7e03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ea7e7587-b21f-4265-b815-62ae95676836"/>
  </ds:schemaRefs>
</ds:datastoreItem>
</file>

<file path=customXml/itemProps2.xml><?xml version="1.0" encoding="utf-8"?>
<ds:datastoreItem xmlns:ds="http://schemas.openxmlformats.org/officeDocument/2006/customXml" ds:itemID="{66BAB679-7252-4A0D-8CD8-963B4B4E7F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6791CC-9448-42C8-99F1-C88507341C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3f8eac-f1d7-411f-955e-781fdb8e7e03"/>
    <ds:schemaRef ds:uri="ea7e7587-b21f-4265-b815-62ae956768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 Sintético</vt:lpstr>
      <vt:lpstr>CRONOGRAMA</vt:lpstr>
      <vt:lpstr>MEMÓRIA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Denise Tavares Fernandes da Silva</cp:lastModifiedBy>
  <cp:revision>0</cp:revision>
  <dcterms:created xsi:type="dcterms:W3CDTF">2025-03-05T17:25:46Z</dcterms:created>
  <dcterms:modified xsi:type="dcterms:W3CDTF">2025-10-08T05:47:00Z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0x01010045F1F27B5AE2DB49AAE649273C23D653</vt:lpwstr>
  </property>
</Properties>
</file>